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53351547-FE69-4A5C-B36B-83CAE2B1DC61}" xr6:coauthVersionLast="47" xr6:coauthVersionMax="47" xr10:uidLastSave="{00000000-0000-0000-0000-000000000000}"/>
  <bookViews>
    <workbookView xWindow="-120" yWindow="-120" windowWidth="24240" windowHeight="13140" tabRatio="601" firstSheet="9" activeTab="3" xr2:uid="{00000000-000D-0000-FFFF-FFFF00000000}"/>
  </bookViews>
  <sheets>
    <sheet name="ten bieu mau theo ND 31" sheetId="1" state="hidden" r:id="rId1"/>
    <sheet name="mau 30" sheetId="2" state="hidden" r:id="rId2"/>
    <sheet name="mau 32" sheetId="37" state="hidden" r:id="rId3"/>
    <sheet name="M34" sheetId="22" r:id="rId4"/>
    <sheet name="M35" sheetId="7" r:id="rId5"/>
    <sheet name="mau 36 xa" sheetId="8" state="hidden" r:id="rId6"/>
    <sheet name="M37" sheetId="33" r:id="rId7"/>
    <sheet name="mau 38 xa" sheetId="10" state="hidden" r:id="rId8"/>
    <sheet name="SN KT" sheetId="38" r:id="rId9"/>
    <sheet name="GD ĐT" sheetId="39" r:id="rId10"/>
    <sheet name="Y TE" sheetId="40" r:id="rId11"/>
    <sheet name="VH TT" sheetId="41" r:id="rId12"/>
    <sheet name="QLNN" sheetId="42" r:id="rId13"/>
    <sheet name="ĐBXH" sheetId="43" r:id="rId14"/>
    <sheet name="ANQP" sheetId="44" r:id="rId15"/>
    <sheet name="Sheet1" sheetId="45" r:id="rId16"/>
    <sheet name="mau 46 xa" sheetId="18" state="hidden" r:id="rId17"/>
  </sheets>
  <externalReferences>
    <externalReference r:id="rId18"/>
  </externalReferences>
  <definedNames>
    <definedName name="chuong_phuluc_1" localSheetId="0">'ten bieu mau theo ND 31'!$A$1</definedName>
    <definedName name="chuong_phuluc_1_name" localSheetId="0">'ten bieu mau theo ND 31'!$A$2</definedName>
    <definedName name="chuong_phuluc_30" localSheetId="1">'mau 30'!$K$2</definedName>
    <definedName name="chuong_phuluc_30_name" localSheetId="1">'mau 30'!$A$4</definedName>
    <definedName name="chuong_phuluc_33" localSheetId="3">'M34'!$C$1</definedName>
    <definedName name="chuong_phuluc_33_name" localSheetId="3">'M34'!#REF!</definedName>
    <definedName name="chuong_phuluc_35" localSheetId="4">'M35'!#REF!</definedName>
    <definedName name="chuong_phuluc_35_name" localSheetId="4">'M35'!#REF!</definedName>
    <definedName name="chuong_phuluc_36" localSheetId="5">'mau 36 xa'!$S$1</definedName>
    <definedName name="chuong_phuluc_36_name" localSheetId="5">'mau 36 xa'!$A$2</definedName>
    <definedName name="chuong_phuluc_37" localSheetId="6">'M37'!$O$2</definedName>
    <definedName name="chuong_phuluc_37_name" localSheetId="6">'M37'!$A$3</definedName>
    <definedName name="chuong_phuluc_38" localSheetId="7">'mau 38 xa'!$Z$2</definedName>
    <definedName name="chuong_phuluc_38_name" localSheetId="7">'mau 38 xa'!$A$3</definedName>
    <definedName name="chuong_phuluc_46" localSheetId="16">'mau 46 xa'!$V$1</definedName>
    <definedName name="chuong_phuluc_46_name" localSheetId="16">'mau 46 xa'!$A$2</definedName>
    <definedName name="_xlnm.Print_Area" localSheetId="6">'M37'!$A$1:$O$32</definedName>
    <definedName name="_xlnm.Print_Area" localSheetId="7">'mau 38 xa'!$A$1:$AF$26</definedName>
    <definedName name="_xlnm.Print_Area" localSheetId="12">QLNN!$A$1:$M$16</definedName>
    <definedName name="_xlnm.Print_Titles" localSheetId="3">'M34'!$112:$113</definedName>
    <definedName name="_xlnm.Print_Titles" localSheetId="4">'M35'!$6:$8</definedName>
    <definedName name="_xlnm.Print_Titles" localSheetId="6">'M37'!$7:$9</definedName>
    <definedName name="_xlnm.Print_Titles" localSheetId="1">'mau 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33" l="1"/>
  <c r="J9" i="38"/>
  <c r="H11" i="41"/>
  <c r="I7" i="41"/>
  <c r="J7" i="41"/>
  <c r="N18" i="33" l="1"/>
  <c r="N32" i="33"/>
  <c r="J32" i="33"/>
  <c r="C159" i="22"/>
  <c r="I7" i="42"/>
  <c r="H7" i="42"/>
  <c r="G7" i="42"/>
  <c r="C132" i="22"/>
  <c r="F15" i="42"/>
  <c r="H32" i="33"/>
  <c r="H22" i="33"/>
  <c r="G16" i="33"/>
  <c r="F16" i="33"/>
  <c r="G7" i="44"/>
  <c r="H7" i="44"/>
  <c r="I7" i="44"/>
  <c r="J7" i="44"/>
  <c r="F7" i="44"/>
  <c r="F8" i="44"/>
  <c r="F10" i="44"/>
  <c r="F11" i="44"/>
  <c r="F12" i="44"/>
  <c r="F13" i="44"/>
  <c r="F9" i="44"/>
  <c r="E10" i="33"/>
  <c r="K10" i="33"/>
  <c r="L10" i="33"/>
  <c r="O10" i="33"/>
  <c r="D10" i="33"/>
  <c r="G8" i="44"/>
  <c r="H8" i="44"/>
  <c r="I8" i="44"/>
  <c r="J8" i="44"/>
  <c r="F32" i="33"/>
  <c r="D32" i="33"/>
  <c r="C31" i="33"/>
  <c r="F11" i="39"/>
  <c r="J21" i="39"/>
  <c r="G7" i="40" l="1"/>
  <c r="H7" i="40"/>
  <c r="I7" i="40"/>
  <c r="J7" i="40"/>
  <c r="F7" i="40"/>
  <c r="E20" i="33"/>
  <c r="F20" i="33"/>
  <c r="G20" i="33"/>
  <c r="K20" i="33"/>
  <c r="L20" i="33"/>
  <c r="M20" i="33"/>
  <c r="N20" i="33"/>
  <c r="O20" i="33"/>
  <c r="E15" i="33"/>
  <c r="F15" i="33"/>
  <c r="F10" i="33" s="1"/>
  <c r="G15" i="33"/>
  <c r="G10" i="33" s="1"/>
  <c r="H15" i="33"/>
  <c r="I15" i="33"/>
  <c r="K15" i="33"/>
  <c r="L15" i="33"/>
  <c r="N15" i="33"/>
  <c r="N10" i="33" s="1"/>
  <c r="O15" i="33"/>
  <c r="D11" i="33"/>
  <c r="E11" i="33"/>
  <c r="F11" i="33"/>
  <c r="G11" i="33"/>
  <c r="H11" i="33"/>
  <c r="I11" i="33"/>
  <c r="J11" i="33"/>
  <c r="K11" i="33"/>
  <c r="L11" i="33"/>
  <c r="N11" i="33"/>
  <c r="O11" i="33"/>
  <c r="G7" i="38"/>
  <c r="H7" i="38"/>
  <c r="I7" i="38"/>
  <c r="J7" i="38"/>
  <c r="H9" i="40"/>
  <c r="G9" i="40"/>
  <c r="J9" i="42"/>
  <c r="J8" i="42"/>
  <c r="F9" i="43" l="1"/>
  <c r="J8" i="43"/>
  <c r="F8" i="43" s="1"/>
  <c r="F7" i="43" s="1"/>
  <c r="G7" i="43"/>
  <c r="H7" i="43"/>
  <c r="I7" i="43"/>
  <c r="G11" i="41"/>
  <c r="I11" i="41"/>
  <c r="J11" i="41"/>
  <c r="F11" i="41"/>
  <c r="J7" i="43" l="1"/>
  <c r="I10" i="42"/>
  <c r="I18" i="33"/>
  <c r="K17" i="33"/>
  <c r="J17" i="33"/>
  <c r="F9" i="38"/>
  <c r="J12" i="41"/>
  <c r="C17" i="33" l="1"/>
  <c r="J15" i="33"/>
  <c r="F20" i="7" l="1"/>
  <c r="G20" i="7"/>
  <c r="H20" i="7"/>
  <c r="I20" i="7"/>
  <c r="J20" i="7"/>
  <c r="K20" i="7"/>
  <c r="C131" i="22"/>
  <c r="I13" i="39"/>
  <c r="C7" i="39"/>
  <c r="J11" i="38" l="1"/>
  <c r="J10" i="38"/>
  <c r="F10" i="39" l="1"/>
  <c r="F9" i="39"/>
  <c r="F18" i="43" l="1"/>
  <c r="F17" i="43"/>
  <c r="F16" i="43"/>
  <c r="F15" i="43"/>
  <c r="F14" i="43"/>
  <c r="F13" i="43"/>
  <c r="F12" i="43"/>
  <c r="F11" i="43"/>
  <c r="F10" i="43"/>
  <c r="J7" i="42"/>
  <c r="F14" i="42"/>
  <c r="I13" i="42"/>
  <c r="F13" i="42" s="1"/>
  <c r="I12" i="42"/>
  <c r="F12" i="42" s="1"/>
  <c r="M17" i="33" s="1"/>
  <c r="E17" i="7" s="1"/>
  <c r="I11" i="42"/>
  <c r="F11" i="42" s="1"/>
  <c r="M18" i="33" s="1"/>
  <c r="F10" i="42"/>
  <c r="C16" i="33" s="1"/>
  <c r="E16" i="7" s="1"/>
  <c r="I9" i="42"/>
  <c r="I8" i="42"/>
  <c r="F8" i="42" s="1"/>
  <c r="M12" i="33" s="1"/>
  <c r="F14" i="41"/>
  <c r="I32" i="33" s="1"/>
  <c r="F13" i="41"/>
  <c r="F12" i="41"/>
  <c r="F10" i="41"/>
  <c r="I9" i="41"/>
  <c r="I8" i="41" s="1"/>
  <c r="J8" i="41"/>
  <c r="H8" i="41"/>
  <c r="H7" i="41" s="1"/>
  <c r="G8" i="41"/>
  <c r="G7" i="41" s="1"/>
  <c r="F11" i="40"/>
  <c r="F10" i="40"/>
  <c r="I9" i="40"/>
  <c r="F9" i="40" s="1"/>
  <c r="F8" i="40" s="1"/>
  <c r="J8" i="40"/>
  <c r="H8" i="40"/>
  <c r="G8" i="40"/>
  <c r="F20" i="39"/>
  <c r="F19" i="39"/>
  <c r="I18" i="39"/>
  <c r="F18" i="39" s="1"/>
  <c r="D28" i="33" s="1"/>
  <c r="C28" i="33" s="1"/>
  <c r="I17" i="39"/>
  <c r="F17" i="39" s="1"/>
  <c r="D27" i="33" s="1"/>
  <c r="C27" i="33" s="1"/>
  <c r="I16" i="39"/>
  <c r="F16" i="39" s="1"/>
  <c r="D26" i="33" s="1"/>
  <c r="C26" i="33" s="1"/>
  <c r="I15" i="39"/>
  <c r="F15" i="39" s="1"/>
  <c r="D25" i="33" s="1"/>
  <c r="C25" i="33" s="1"/>
  <c r="I14" i="39"/>
  <c r="F14" i="39" s="1"/>
  <c r="D24" i="33" s="1"/>
  <c r="C24" i="33" s="1"/>
  <c r="E24" i="7" s="1"/>
  <c r="F13" i="39"/>
  <c r="D23" i="33" s="1"/>
  <c r="F12" i="39"/>
  <c r="J8" i="39"/>
  <c r="I8" i="39"/>
  <c r="H8" i="39"/>
  <c r="H7" i="39" s="1"/>
  <c r="G8" i="39"/>
  <c r="F16" i="38"/>
  <c r="F15" i="38"/>
  <c r="F14" i="38"/>
  <c r="F13" i="38"/>
  <c r="F12" i="38"/>
  <c r="F11" i="38"/>
  <c r="F10" i="38"/>
  <c r="I9" i="38"/>
  <c r="I8" i="38"/>
  <c r="C7" i="38"/>
  <c r="E25" i="7"/>
  <c r="E26" i="7"/>
  <c r="E27" i="7"/>
  <c r="E28" i="7"/>
  <c r="C30" i="33"/>
  <c r="D29" i="33"/>
  <c r="E29" i="33"/>
  <c r="F29" i="33"/>
  <c r="G29" i="33"/>
  <c r="H29" i="33"/>
  <c r="I29" i="33"/>
  <c r="K29" i="33"/>
  <c r="L29" i="33"/>
  <c r="M29" i="33"/>
  <c r="N29" i="33"/>
  <c r="O29" i="33"/>
  <c r="C12" i="33" l="1"/>
  <c r="M11" i="33"/>
  <c r="D20" i="33"/>
  <c r="C23" i="33"/>
  <c r="E23" i="7" s="1"/>
  <c r="G7" i="39"/>
  <c r="F8" i="39"/>
  <c r="D18" i="33" s="1"/>
  <c r="M15" i="33"/>
  <c r="M19" i="33"/>
  <c r="C19" i="33" s="1"/>
  <c r="E19" i="7" s="1"/>
  <c r="F9" i="41"/>
  <c r="I8" i="40"/>
  <c r="F16" i="42"/>
  <c r="F14" i="44"/>
  <c r="I7" i="39"/>
  <c r="F9" i="42"/>
  <c r="F8" i="38"/>
  <c r="J21" i="33" s="1"/>
  <c r="M32" i="33" l="1"/>
  <c r="C32" i="33" s="1"/>
  <c r="E32" i="7" s="1"/>
  <c r="F7" i="42"/>
  <c r="C136" i="22" s="1"/>
  <c r="F7" i="38"/>
  <c r="C121" i="22" s="1"/>
  <c r="J20" i="33"/>
  <c r="J10" i="33" s="1"/>
  <c r="E12" i="7"/>
  <c r="C11" i="33"/>
  <c r="C18" i="33"/>
  <c r="E18" i="7" s="1"/>
  <c r="D15" i="33"/>
  <c r="J29" i="33"/>
  <c r="H20" i="33"/>
  <c r="H10" i="33" s="1"/>
  <c r="C22" i="33"/>
  <c r="M14" i="33"/>
  <c r="C14" i="33" s="1"/>
  <c r="C164" i="22"/>
  <c r="F8" i="41"/>
  <c r="E22" i="7"/>
  <c r="F7" i="41" l="1"/>
  <c r="C134" i="22" s="1"/>
  <c r="I21" i="33"/>
  <c r="C15" i="33"/>
  <c r="M7" i="42"/>
  <c r="C29" i="33"/>
  <c r="C30" i="7"/>
  <c r="C31" i="7"/>
  <c r="D10" i="7"/>
  <c r="C22" i="7"/>
  <c r="C23" i="7"/>
  <c r="C24" i="7"/>
  <c r="C25" i="7"/>
  <c r="C26" i="7"/>
  <c r="C27" i="7"/>
  <c r="C28" i="7"/>
  <c r="E29" i="7"/>
  <c r="C29" i="7" s="1"/>
  <c r="C120" i="22" l="1"/>
  <c r="I20" i="33"/>
  <c r="I10" i="33" s="1"/>
  <c r="C21" i="33"/>
  <c r="C170" i="22"/>
  <c r="C169" i="22" s="1"/>
  <c r="C123" i="22"/>
  <c r="C116" i="22"/>
  <c r="E21" i="7" l="1"/>
  <c r="E20" i="7" s="1"/>
  <c r="C20" i="7" s="1"/>
  <c r="C20" i="33"/>
  <c r="D11" i="10"/>
  <c r="G11" i="10"/>
  <c r="H11" i="10"/>
  <c r="I11" i="10"/>
  <c r="L11" i="10"/>
  <c r="M11" i="10"/>
  <c r="N11" i="10"/>
  <c r="O11" i="10"/>
  <c r="P11" i="10"/>
  <c r="Q11" i="10"/>
  <c r="R11" i="10"/>
  <c r="S11" i="10"/>
  <c r="U11" i="10"/>
  <c r="V11" i="10"/>
  <c r="W11" i="10"/>
  <c r="D16" i="2" l="1"/>
  <c r="D15" i="2" s="1"/>
  <c r="D13" i="2" s="1"/>
  <c r="D17" i="2"/>
  <c r="D20" i="2"/>
  <c r="E20" i="2"/>
  <c r="E15" i="2" s="1"/>
  <c r="F20" i="2"/>
  <c r="F15" i="2" s="1"/>
  <c r="E13" i="2" l="1"/>
  <c r="E16" i="2"/>
  <c r="F16" i="2"/>
  <c r="F13" i="2"/>
  <c r="D11" i="37" l="1"/>
  <c r="C11" i="37" s="1"/>
  <c r="H21" i="10" l="1"/>
  <c r="I21" i="10"/>
  <c r="K21" i="10"/>
  <c r="L21" i="10"/>
  <c r="O21" i="10"/>
  <c r="P21" i="10"/>
  <c r="R21" i="10"/>
  <c r="S21" i="10"/>
  <c r="V21" i="10"/>
  <c r="W21" i="10"/>
  <c r="W10" i="10" s="1"/>
  <c r="Y21" i="10"/>
  <c r="Z21" i="10"/>
  <c r="H16" i="10"/>
  <c r="I16" i="10"/>
  <c r="K16" i="10"/>
  <c r="K11" i="10" s="1"/>
  <c r="L16" i="10"/>
  <c r="O16" i="10"/>
  <c r="P16" i="10"/>
  <c r="R16" i="10"/>
  <c r="S16" i="10"/>
  <c r="U16" i="10"/>
  <c r="V16" i="10"/>
  <c r="V10" i="10" s="1"/>
  <c r="W16" i="10"/>
  <c r="Y16" i="10"/>
  <c r="Y11" i="10" s="1"/>
  <c r="H12" i="10"/>
  <c r="H10" i="10" s="1"/>
  <c r="I12" i="10"/>
  <c r="I10" i="10" s="1"/>
  <c r="K12" i="10"/>
  <c r="L12" i="10"/>
  <c r="L10" i="10" s="1"/>
  <c r="O12" i="10"/>
  <c r="O10" i="10" s="1"/>
  <c r="P12" i="10"/>
  <c r="P10" i="10" s="1"/>
  <c r="R12" i="10"/>
  <c r="R10" i="10" s="1"/>
  <c r="S12" i="10"/>
  <c r="S10" i="10" s="1"/>
  <c r="U12" i="10"/>
  <c r="V12" i="10"/>
  <c r="W12" i="10"/>
  <c r="Y12" i="10"/>
  <c r="Z12" i="10"/>
  <c r="Z10" i="10" s="1"/>
  <c r="G13" i="10"/>
  <c r="J13" i="10"/>
  <c r="N13" i="10"/>
  <c r="Q13" i="10"/>
  <c r="Q12" i="10" s="1"/>
  <c r="U13" i="10"/>
  <c r="X13" i="10"/>
  <c r="X12" i="10" s="1"/>
  <c r="G14" i="10"/>
  <c r="J14" i="10"/>
  <c r="N14" i="10"/>
  <c r="Q14" i="10"/>
  <c r="U14" i="10"/>
  <c r="X14" i="10"/>
  <c r="G15" i="10"/>
  <c r="J15" i="10"/>
  <c r="N15" i="10"/>
  <c r="Q15" i="10"/>
  <c r="U15" i="10"/>
  <c r="X15" i="10"/>
  <c r="G17" i="10"/>
  <c r="J17" i="10"/>
  <c r="N17" i="10"/>
  <c r="Q17" i="10"/>
  <c r="U17" i="10"/>
  <c r="X17" i="10"/>
  <c r="T17" i="10" s="1"/>
  <c r="G18" i="10"/>
  <c r="J18" i="10"/>
  <c r="N18" i="10"/>
  <c r="Q18" i="10"/>
  <c r="U18" i="10"/>
  <c r="X18" i="10"/>
  <c r="G19" i="10"/>
  <c r="J19" i="10"/>
  <c r="N19" i="10"/>
  <c r="Q19" i="10"/>
  <c r="U19" i="10"/>
  <c r="X19" i="10"/>
  <c r="G20" i="10"/>
  <c r="J20" i="10"/>
  <c r="N20" i="10"/>
  <c r="Q20" i="10"/>
  <c r="U20" i="10"/>
  <c r="X20" i="10"/>
  <c r="G22" i="10"/>
  <c r="G21" i="10" s="1"/>
  <c r="J22" i="10"/>
  <c r="N22" i="10"/>
  <c r="Q22" i="10"/>
  <c r="U22" i="10"/>
  <c r="X22" i="10"/>
  <c r="G23" i="10"/>
  <c r="J23" i="10"/>
  <c r="N23" i="10"/>
  <c r="Q23" i="10"/>
  <c r="U23" i="10"/>
  <c r="X23" i="10"/>
  <c r="E13" i="33"/>
  <c r="F13" i="33"/>
  <c r="G13" i="33"/>
  <c r="H13" i="33"/>
  <c r="I13" i="33"/>
  <c r="J13" i="33"/>
  <c r="K13" i="33"/>
  <c r="L13" i="33"/>
  <c r="N13" i="33"/>
  <c r="O13" i="33"/>
  <c r="D13" i="33"/>
  <c r="F15" i="7"/>
  <c r="G15" i="7"/>
  <c r="I15" i="7"/>
  <c r="K15" i="7"/>
  <c r="F13" i="7"/>
  <c r="G13" i="7"/>
  <c r="I13" i="7"/>
  <c r="J13" i="7"/>
  <c r="K13" i="7"/>
  <c r="F11" i="7"/>
  <c r="G11" i="7"/>
  <c r="I11" i="7"/>
  <c r="J11" i="7"/>
  <c r="K10" i="10" l="1"/>
  <c r="Y10" i="10"/>
  <c r="F10" i="7"/>
  <c r="F9" i="7" s="1"/>
  <c r="I10" i="7"/>
  <c r="G10" i="7"/>
  <c r="G9" i="7" s="1"/>
  <c r="K10" i="7"/>
  <c r="M13" i="10"/>
  <c r="M12" i="10" s="1"/>
  <c r="E20" i="10"/>
  <c r="E15" i="10"/>
  <c r="D23" i="10"/>
  <c r="D18" i="10"/>
  <c r="Q21" i="10"/>
  <c r="Q16" i="10"/>
  <c r="M14" i="10"/>
  <c r="E23" i="10"/>
  <c r="E13" i="10"/>
  <c r="E12" i="10" s="1"/>
  <c r="D20" i="10"/>
  <c r="C20" i="10" s="1"/>
  <c r="D15" i="10"/>
  <c r="X21" i="10"/>
  <c r="J21" i="10"/>
  <c r="C23" i="10"/>
  <c r="N12" i="10"/>
  <c r="T22" i="10"/>
  <c r="D13" i="10"/>
  <c r="G16" i="10"/>
  <c r="M22" i="10"/>
  <c r="M21" i="10" s="1"/>
  <c r="T14" i="10"/>
  <c r="T23" i="10"/>
  <c r="J12" i="10"/>
  <c r="F22" i="10"/>
  <c r="M19" i="10"/>
  <c r="M17" i="10"/>
  <c r="M16" i="10" s="1"/>
  <c r="N21" i="10"/>
  <c r="M23" i="10"/>
  <c r="E22" i="10"/>
  <c r="D22" i="10"/>
  <c r="D19" i="10"/>
  <c r="D17" i="10"/>
  <c r="E14" i="10"/>
  <c r="G12" i="10"/>
  <c r="D14" i="10"/>
  <c r="C14" i="10" s="1"/>
  <c r="N16" i="10"/>
  <c r="F23" i="10"/>
  <c r="T20" i="10"/>
  <c r="T15" i="10"/>
  <c r="T13" i="10"/>
  <c r="T12" i="10" s="1"/>
  <c r="U21" i="10"/>
  <c r="M20" i="10"/>
  <c r="M18" i="10"/>
  <c r="M15" i="10"/>
  <c r="J16" i="10"/>
  <c r="J11" i="10" s="1"/>
  <c r="E18" i="10"/>
  <c r="C18" i="10" s="1"/>
  <c r="X16" i="10"/>
  <c r="E17" i="10"/>
  <c r="E19" i="10"/>
  <c r="T18" i="10"/>
  <c r="T19" i="10"/>
  <c r="F13" i="10"/>
  <c r="F12" i="10" s="1"/>
  <c r="F14" i="10"/>
  <c r="F15" i="10"/>
  <c r="F17" i="10"/>
  <c r="F18" i="10"/>
  <c r="F19" i="10"/>
  <c r="F20" i="10"/>
  <c r="X10" i="10" l="1"/>
  <c r="X11" i="10"/>
  <c r="D16" i="10"/>
  <c r="E21" i="10"/>
  <c r="T16" i="10"/>
  <c r="T11" i="10" s="1"/>
  <c r="C15" i="10"/>
  <c r="F21" i="10"/>
  <c r="D12" i="10"/>
  <c r="C13" i="10"/>
  <c r="C12" i="10" s="1"/>
  <c r="T21" i="10"/>
  <c r="C19" i="10"/>
  <c r="C22" i="10"/>
  <c r="C21" i="10" s="1"/>
  <c r="D21" i="10"/>
  <c r="F16" i="10"/>
  <c r="F11" i="10" s="1"/>
  <c r="E16" i="10"/>
  <c r="E11" i="10" s="1"/>
  <c r="C17" i="10"/>
  <c r="C16" i="10" s="1"/>
  <c r="C11" i="10" s="1"/>
  <c r="I33" i="7" l="1"/>
  <c r="I9" i="7" s="1"/>
  <c r="J33" i="7"/>
  <c r="K33" i="7"/>
  <c r="K9" i="7" s="1"/>
  <c r="D33" i="7"/>
  <c r="D9" i="7" s="1"/>
  <c r="H14" i="7"/>
  <c r="H16" i="7"/>
  <c r="H18" i="7"/>
  <c r="H19" i="7"/>
  <c r="H21" i="7"/>
  <c r="H32" i="7"/>
  <c r="C32" i="7" s="1"/>
  <c r="H34" i="7"/>
  <c r="H12" i="7"/>
  <c r="H13" i="7" l="1"/>
  <c r="H11" i="7"/>
  <c r="H17" i="7"/>
  <c r="J15" i="7"/>
  <c r="J10" i="7" s="1"/>
  <c r="J9" i="7" s="1"/>
  <c r="H15" i="7"/>
  <c r="H33" i="7"/>
  <c r="C33" i="7" s="1"/>
  <c r="C34" i="7"/>
  <c r="H10" i="7" l="1"/>
  <c r="H9" i="7" s="1"/>
  <c r="C11" i="8"/>
  <c r="M15" i="8"/>
  <c r="C15" i="8" s="1"/>
  <c r="C14" i="8"/>
  <c r="P13" i="8"/>
  <c r="C13" i="8"/>
  <c r="C47" i="8"/>
  <c r="D44" i="8"/>
  <c r="E44" i="8"/>
  <c r="F44" i="8"/>
  <c r="G44" i="8"/>
  <c r="H44" i="8"/>
  <c r="I44" i="8"/>
  <c r="J44" i="8"/>
  <c r="K44" i="8"/>
  <c r="L44" i="8"/>
  <c r="M44" i="8"/>
  <c r="N44" i="8"/>
  <c r="O44" i="8"/>
  <c r="P44" i="8"/>
  <c r="Q44" i="8"/>
  <c r="R44" i="8"/>
  <c r="D42" i="8"/>
  <c r="E42" i="8"/>
  <c r="F42" i="8"/>
  <c r="G42" i="8"/>
  <c r="H42" i="8"/>
  <c r="I42" i="8"/>
  <c r="J42" i="8"/>
  <c r="K42" i="8"/>
  <c r="L42" i="8"/>
  <c r="M42" i="8"/>
  <c r="O42" i="8"/>
  <c r="P42" i="8"/>
  <c r="Q42" i="8"/>
  <c r="R42" i="8"/>
  <c r="P38" i="8"/>
  <c r="C38" i="8"/>
  <c r="S21" i="8" l="1"/>
  <c r="S10" i="8"/>
  <c r="S12" i="8"/>
  <c r="S17" i="8"/>
  <c r="S19" i="8"/>
  <c r="S16" i="8"/>
  <c r="C20" i="8"/>
  <c r="C45" i="8"/>
  <c r="C44" i="8" s="1"/>
  <c r="N18" i="8"/>
  <c r="C18" i="8"/>
  <c r="C43" i="8"/>
  <c r="C42" i="8" s="1"/>
  <c r="N43" i="8"/>
  <c r="N42" i="8" s="1"/>
  <c r="D35" i="8"/>
  <c r="E35" i="8"/>
  <c r="F35" i="8"/>
  <c r="G35" i="8"/>
  <c r="H35" i="8"/>
  <c r="I35" i="8"/>
  <c r="J35" i="8"/>
  <c r="K35" i="8"/>
  <c r="L35" i="8"/>
  <c r="M35" i="8"/>
  <c r="N35" i="8"/>
  <c r="O35" i="8"/>
  <c r="P35" i="8"/>
  <c r="Q35" i="8"/>
  <c r="R35" i="8"/>
  <c r="C36" i="8"/>
  <c r="C35" i="8" s="1"/>
  <c r="D37" i="8"/>
  <c r="E37" i="8"/>
  <c r="F37" i="8"/>
  <c r="G37" i="8"/>
  <c r="H37" i="8"/>
  <c r="I37" i="8"/>
  <c r="J37" i="8"/>
  <c r="K37" i="8"/>
  <c r="L37" i="8"/>
  <c r="N37" i="8"/>
  <c r="O37" i="8"/>
  <c r="P37" i="8"/>
  <c r="Q37" i="8"/>
  <c r="R37" i="8"/>
  <c r="C39" i="8"/>
  <c r="M40" i="8"/>
  <c r="M37" i="8" s="1"/>
  <c r="C40" i="8" l="1"/>
  <c r="C37" i="8"/>
  <c r="T38" i="8" s="1"/>
  <c r="S9" i="8"/>
  <c r="L17" i="2" l="1"/>
  <c r="C23" i="22" l="1"/>
  <c r="C93" i="22"/>
  <c r="C92" i="22" s="1"/>
  <c r="C95" i="22"/>
  <c r="C10" i="22" l="1"/>
  <c r="C8" i="22" s="1"/>
  <c r="D19" i="8" l="1"/>
  <c r="E19" i="8"/>
  <c r="F19" i="8"/>
  <c r="G19" i="8"/>
  <c r="H19" i="8"/>
  <c r="I19" i="8"/>
  <c r="J19" i="8"/>
  <c r="K19" i="8"/>
  <c r="L19" i="8"/>
  <c r="M19" i="8"/>
  <c r="N19" i="8"/>
  <c r="O19" i="8"/>
  <c r="P19" i="8"/>
  <c r="Q19" i="8"/>
  <c r="R19" i="8"/>
  <c r="C19" i="8"/>
  <c r="D17" i="8"/>
  <c r="E17" i="8"/>
  <c r="F17" i="8"/>
  <c r="G17" i="8"/>
  <c r="J17" i="8"/>
  <c r="K17" i="8"/>
  <c r="L17" i="8"/>
  <c r="M17" i="8"/>
  <c r="N17" i="8"/>
  <c r="O17" i="8"/>
  <c r="P17" i="8"/>
  <c r="Q17" i="8"/>
  <c r="R17" i="8"/>
  <c r="I17" i="8" l="1"/>
  <c r="H17" i="8"/>
  <c r="D21" i="8" l="1"/>
  <c r="E21" i="8"/>
  <c r="F21" i="8"/>
  <c r="G21" i="8"/>
  <c r="H21" i="8"/>
  <c r="I21" i="8"/>
  <c r="J21" i="8"/>
  <c r="K21" i="8"/>
  <c r="L21" i="8"/>
  <c r="M21" i="8"/>
  <c r="N21" i="8"/>
  <c r="O21" i="8"/>
  <c r="P21" i="8"/>
  <c r="Q21" i="8"/>
  <c r="R21" i="8"/>
  <c r="E16" i="8"/>
  <c r="F16" i="8"/>
  <c r="G16" i="8"/>
  <c r="J16" i="8"/>
  <c r="K16" i="8"/>
  <c r="L16" i="8"/>
  <c r="P16" i="8"/>
  <c r="Q16" i="8"/>
  <c r="R16" i="8"/>
  <c r="R10" i="8"/>
  <c r="E10" i="8"/>
  <c r="E9" i="8" s="1"/>
  <c r="F10" i="8"/>
  <c r="F9" i="8" s="1"/>
  <c r="K10" i="8"/>
  <c r="L10" i="8"/>
  <c r="O10" i="8"/>
  <c r="Q10" i="8"/>
  <c r="E12" i="8"/>
  <c r="F12" i="8"/>
  <c r="L12" i="8"/>
  <c r="Q12" i="8"/>
  <c r="R12" i="8"/>
  <c r="M12" i="8"/>
  <c r="D16" i="8"/>
  <c r="M16" i="8"/>
  <c r="O16" i="8"/>
  <c r="N16" i="8"/>
  <c r="H16" i="8"/>
  <c r="O12" i="8"/>
  <c r="D10" i="8"/>
  <c r="G10" i="8"/>
  <c r="H10" i="8"/>
  <c r="I10" i="8"/>
  <c r="J10" i="8"/>
  <c r="M10" i="8"/>
  <c r="N10" i="8"/>
  <c r="P10" i="8"/>
  <c r="M9" i="8" l="1"/>
  <c r="R9" i="8"/>
  <c r="Q9" i="8"/>
  <c r="O9" i="8"/>
  <c r="L9" i="8"/>
  <c r="C22" i="8"/>
  <c r="C21" i="8" s="1"/>
  <c r="C10" i="8"/>
  <c r="C16" i="8" l="1"/>
  <c r="C25" i="8" s="1"/>
  <c r="C17" i="8"/>
  <c r="D12" i="8"/>
  <c r="D9" i="8" s="1"/>
  <c r="N12" i="8" l="1"/>
  <c r="N9" i="8" s="1"/>
  <c r="J12" i="8"/>
  <c r="J9" i="8" s="1"/>
  <c r="H12" i="8"/>
  <c r="H9" i="8" s="1"/>
  <c r="I12" i="8"/>
  <c r="K12" i="8"/>
  <c r="K9" i="8" s="1"/>
  <c r="G12" i="8"/>
  <c r="G9" i="8" s="1"/>
  <c r="P12" i="8"/>
  <c r="P9" i="8" s="1"/>
  <c r="C12" i="8" l="1"/>
  <c r="C9" i="8" s="1"/>
  <c r="I16" i="8" l="1"/>
  <c r="I9" i="8" s="1"/>
  <c r="G24" i="10" l="1"/>
  <c r="G10" i="10" s="1"/>
  <c r="J24" i="10"/>
  <c r="J10" i="10" s="1"/>
  <c r="N24" i="10"/>
  <c r="N10" i="10" s="1"/>
  <c r="Q24" i="10"/>
  <c r="Q10" i="10" s="1"/>
  <c r="U24" i="10"/>
  <c r="T24" i="10" l="1"/>
  <c r="T10" i="10" s="1"/>
  <c r="U10" i="10"/>
  <c r="E24" i="10"/>
  <c r="E10" i="10" s="1"/>
  <c r="D24" i="10"/>
  <c r="D10" i="10" s="1"/>
  <c r="M24" i="10"/>
  <c r="M10" i="10" s="1"/>
  <c r="F24" i="10"/>
  <c r="F10" i="10" s="1"/>
  <c r="C24" i="10" l="1"/>
  <c r="C10" i="10" s="1"/>
  <c r="H19" i="2" l="1"/>
  <c r="H18" i="2" l="1"/>
  <c r="G18" i="2"/>
  <c r="G19" i="2"/>
  <c r="G12" i="2" l="1"/>
  <c r="H12" i="2"/>
  <c r="G17" i="2" l="1"/>
  <c r="I17" i="2"/>
  <c r="J21" i="2" l="1"/>
  <c r="H21" i="2"/>
  <c r="J17" i="2" l="1"/>
  <c r="H17" i="2"/>
  <c r="L16" i="2"/>
  <c r="J15" i="2"/>
  <c r="H15" i="2"/>
  <c r="J20" i="2"/>
  <c r="H20" i="2"/>
  <c r="J13" i="2" l="1"/>
  <c r="H13" i="2"/>
  <c r="H16" i="2"/>
  <c r="J16" i="2"/>
  <c r="G14" i="2"/>
  <c r="I14" i="2"/>
  <c r="J14" i="2"/>
  <c r="H14" i="2"/>
  <c r="I21" i="2" l="1"/>
  <c r="G21" i="2"/>
  <c r="I15" i="2" l="1"/>
  <c r="G20" i="2"/>
  <c r="I20" i="2"/>
  <c r="G15" i="2" l="1"/>
  <c r="I13" i="2"/>
  <c r="I16" i="2"/>
  <c r="G16" i="2"/>
  <c r="G13" i="2" l="1"/>
  <c r="E11" i="7" l="1"/>
  <c r="C12" i="7"/>
  <c r="C19" i="7"/>
  <c r="M13" i="33" l="1"/>
  <c r="M10" i="33" s="1"/>
  <c r="E14" i="7"/>
  <c r="C11" i="7"/>
  <c r="C10" i="33" l="1"/>
  <c r="E13" i="7"/>
  <c r="C14" i="7"/>
  <c r="C13" i="33"/>
  <c r="C13" i="7" l="1"/>
  <c r="C18" i="7" l="1"/>
  <c r="C17" i="7" l="1"/>
  <c r="C21" i="7" l="1"/>
  <c r="F21" i="39" l="1"/>
  <c r="J7" i="39"/>
  <c r="F7" i="39" l="1"/>
  <c r="C122" i="22" s="1"/>
  <c r="C115" i="22" s="1"/>
  <c r="C114" i="22" s="1"/>
  <c r="C16" i="7"/>
  <c r="E15" i="7"/>
  <c r="E10" i="7" s="1"/>
  <c r="E9" i="7" s="1"/>
  <c r="C15" i="7" l="1"/>
  <c r="C10" i="7" s="1"/>
  <c r="C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Administrator</author>
  </authors>
  <commentList>
    <comment ref="C59" authorId="0" shapeId="0" xr:uid="{00000000-0006-0000-0800-000001000000}">
      <text>
        <r>
          <rPr>
            <b/>
            <sz val="9"/>
            <color indexed="81"/>
            <rFont val="Tahoma"/>
            <family val="2"/>
          </rPr>
          <t>Windows User:</t>
        </r>
        <r>
          <rPr>
            <sz val="9"/>
            <color indexed="81"/>
            <rFont val="Tahoma"/>
            <family val="2"/>
          </rPr>
          <t xml:space="preserve">
bố trí thấp do theo số của bộ</t>
        </r>
      </text>
    </comment>
    <comment ref="B142" authorId="1" shapeId="0" xr:uid="{959D4D49-3E9D-4771-A8C5-95B31DFA7D36}">
      <text>
        <r>
          <rPr>
            <b/>
            <sz val="9"/>
            <color indexed="81"/>
            <rFont val="Tahoma"/>
            <family val="2"/>
          </rPr>
          <t>Cấp như năm 2024 tăng mỗi xã dao động từ 15-30 triều tuỳ xã xa và dân số đông, biểu tính thực hiện NQ 25 trong tệp dự toán</t>
        </r>
      </text>
    </comment>
    <comment ref="B146" authorId="1" shapeId="0" xr:uid="{0F27A507-D8B0-465C-B59D-0E1FE61DB8F8}">
      <text>
        <r>
          <rPr>
            <b/>
            <sz val="9"/>
            <color indexed="81"/>
            <rFont val="Tahoma"/>
            <family val="2"/>
          </rPr>
          <t>Giảm do sáp nhập bản</t>
        </r>
      </text>
    </comment>
    <comment ref="B148" authorId="1" shapeId="0" xr:uid="{6F75BC7B-5E7F-4E64-9B3E-1AAFE05DB026}">
      <text>
        <r>
          <rPr>
            <b/>
            <sz val="9"/>
            <color indexed="81"/>
            <rFont val="Tahoma"/>
            <family val="2"/>
          </rPr>
          <t>NQ 13</t>
        </r>
      </text>
    </comment>
  </commentList>
</comments>
</file>

<file path=xl/sharedStrings.xml><?xml version="1.0" encoding="utf-8"?>
<sst xmlns="http://schemas.openxmlformats.org/spreadsheetml/2006/main" count="957" uniqueCount="551">
  <si>
    <t>PHỤ LỤC</t>
  </si>
  <si>
    <t>HỆ THỐNG BIỂU MẪU</t>
  </si>
  <si>
    <t>(Kèm theo Nghị định số 31/2017/NĐ-CP ngày 23 tháng 3 năm 2017 của Chính phủ)</t>
  </si>
  <si>
    <t>Phần thứ nhất</t>
  </si>
  <si>
    <t>Kế hoạch tài chính 05 năm địa phương</t>
  </si>
  <si>
    <t>Biểu mẫu số 01</t>
  </si>
  <si>
    <t>Dự báo một số chỉ tiêu kinh tế - xã hội chủ yếu giai đoạn...</t>
  </si>
  <si>
    <t>Biểu mẫu số 02</t>
  </si>
  <si>
    <t>Kế hoạch tài chính - ngân sách giai đoạn 05 năm...</t>
  </si>
  <si>
    <t>Phần thứ hai</t>
  </si>
  <si>
    <t>Kế hoạch đầu tư công trung hạn 05 năm địa phương</t>
  </si>
  <si>
    <t>Biểu mẫu số 03</t>
  </si>
  <si>
    <t>Dự kiến phương án phân bổ kế hoạch đầu tư công trung hạn vốn ngân sách nhà nước giai đoạn 05 năm...</t>
  </si>
  <si>
    <t>Biểu mẫu số 04</t>
  </si>
  <si>
    <t>Tổng hợp dự kiến kế hoạch đầu tư công trung hạn vốn ngân sách nhà nước của các cơ quan, đơn vị và địa phương giai đoạn 05 năm...</t>
  </si>
  <si>
    <t>Biểu mẫu số 05</t>
  </si>
  <si>
    <t>Danh mục chương trình, dự án dự kiến bố trí kế hoạch đầu tư công trung hạn vốn trong nước giai đoạn 05 năm...</t>
  </si>
  <si>
    <t>Biểu mẫu số 06</t>
  </si>
  <si>
    <t>Danh mục chương trình, dự án dự kiến bố trí kế hoạch đầu tư công trung hạn vốn nước ngoài (vốn ODA và vốn vay ưu đãi của các nhà tài trợ nước ngoài) giai đoạn 05 năm...</t>
  </si>
  <si>
    <t>Phần thứ ba</t>
  </si>
  <si>
    <t>Kế hoạch tài chính - ngân sách nhà nước 03 năm địa phương</t>
  </si>
  <si>
    <t>Biểu mẫu số 07</t>
  </si>
  <si>
    <t>Dự kiến cân đối ngân sách địa phương giai đoạn 03 năm...</t>
  </si>
  <si>
    <t>Biểu mẫu số 08</t>
  </si>
  <si>
    <t>Dự kiến thu ngân sách nhà nước theo lĩnh vực giai đoạn 03 năm...</t>
  </si>
  <si>
    <t>Biểu mẫu số 09</t>
  </si>
  <si>
    <t>Dự kiến cân đối nguồn thu, chi ngân sách cấp tỉnh và ngân sách huyện giai đoạn 03 năm...</t>
  </si>
  <si>
    <t>Biểu mẫu số 10</t>
  </si>
  <si>
    <t>Dự kiến chi ngân sách cấp tỉnh theo cơ cấu chi giai đoạn 03 năm...</t>
  </si>
  <si>
    <t>Biểu mẫu số 11</t>
  </si>
  <si>
    <t>Dự kiến kế hoạch đầu tư vốn ngân sách địa phương giai đoạn 03 năm...</t>
  </si>
  <si>
    <t>Phần thứ tư</t>
  </si>
  <si>
    <t>Dự toán ngân sách địa phương</t>
  </si>
  <si>
    <t>1.</t>
  </si>
  <si>
    <t>Tình hình thực hiện ngân sách địa phương năm hiện hành</t>
  </si>
  <si>
    <t>Biểu mẫu số 12</t>
  </si>
  <si>
    <t>Đánh giá cân đối ngân sách địa phương năm...</t>
  </si>
  <si>
    <t>Biểu mẫu số 13</t>
  </si>
  <si>
    <t>Đánh giá thực hiện thu ngân sách nhà nước theo lĩnh vực năm..,.</t>
  </si>
  <si>
    <t>Biểu mẫu số 14</t>
  </si>
  <si>
    <t>Đánh giá thực hiện chi ngân sách địa phương theo cơ cấu chi năm...</t>
  </si>
  <si>
    <t>2.</t>
  </si>
  <si>
    <t>Dự toán ngân sách địa phương năm sau</t>
  </si>
  <si>
    <t>Biểu mẫu số 15</t>
  </si>
  <si>
    <t>Cân đối ngân sách địa phương năm...</t>
  </si>
  <si>
    <t>Biểu mẫu số 16</t>
  </si>
  <si>
    <t>Dự toán thu ngân sách nhà nước theo lĩnh vực năm...</t>
  </si>
  <si>
    <t>Biểu mẫu số 17</t>
  </si>
  <si>
    <t>Dự toán chi ngân sách địa phương theo cơ cấu chi năm...</t>
  </si>
  <si>
    <t>Biểu mẫu số 18</t>
  </si>
  <si>
    <t>Bội chi và phương án vay - trả nợ ngân sách địa phương năm...</t>
  </si>
  <si>
    <t>Phần thứ năm</t>
  </si>
  <si>
    <t>Phân bổ ngân sách địa phương</t>
  </si>
  <si>
    <t>Biểu mẫu số 19</t>
  </si>
  <si>
    <t>Đánh giá cân đối nguồn thu, chi ngân sách cấp tỉnh (huyện) và ngân sách huyện (xã) năm...</t>
  </si>
  <si>
    <t>Biểu mẫu số 20</t>
  </si>
  <si>
    <t>Đánh giá thực hiện thu ngân sách nhà nước trên địa bàn từng huyện (xã) năm...</t>
  </si>
  <si>
    <t>Biểu mẫu số 21</t>
  </si>
  <si>
    <t>Đánh giá thực hiện thu ngân sách nhà nước trên địa bàn từng huyện (xã) theo lĩnh vực năm...</t>
  </si>
  <si>
    <t>Biểu mẫu số 22</t>
  </si>
  <si>
    <t>Đánh giá thực hiện chi ngân sách địa phương, chi ngân sách cấp tỉnh (huyện) và chi ngân sách huyện (xã) theo cơ cấu chi năm...</t>
  </si>
  <si>
    <t>Biểu mẫu số 23</t>
  </si>
  <si>
    <t>Đánh giá thực hiện chi ngân sách cấp tỉnh (huyện, xã) theo lĩnh vực năm...</t>
  </si>
  <si>
    <t>Biểu mẫu số 24</t>
  </si>
  <si>
    <t>Đánh giá thực hiện chi ngân sách cấp tỉnh (huyện, xã) cho từng cơ quan, tổ chức theo lĩnh vực năm...</t>
  </si>
  <si>
    <t>Biểu mẫu số 25</t>
  </si>
  <si>
    <t>Đánh giá thực hiện chi đầu tư phát triển ngân sách cấp tỉnh (huyện, xã) cho từng cơ quan, tổ chức theo lĩnh vực năm...</t>
  </si>
  <si>
    <t>Biểu mẫu số 26</t>
  </si>
  <si>
    <t>Đánh giá thực hiện chi thường xuyên ngân sách cấp tỉnh (huyện, xã) cho từng cơ quan, tổ chức theo lĩnh vực năm...</t>
  </si>
  <si>
    <t>Biểu mẫu số 27</t>
  </si>
  <si>
    <t>Đánh giá thực hiện chi cân đối ngân sách từng huyện (xã) năm...</t>
  </si>
  <si>
    <t>Biểu mẫu số 28</t>
  </si>
  <si>
    <t>Tình hình thực hiện kế hoạch tài chính các quỹ tài chính nhà nước ngoài ngân sách do địa phương quản lý năm...</t>
  </si>
  <si>
    <t>Biểu mẫu số 29</t>
  </si>
  <si>
    <t>Đánh giá thực hiện thu dịch vụ của đơn vị sự nghiệp công năm...(không bao gồm nguồn ngân sách nhà nước)</t>
  </si>
  <si>
    <t>Phân bổ dự toán ngân sách địa phương năm sau</t>
  </si>
  <si>
    <t>Biểu mẫu số 30</t>
  </si>
  <si>
    <t>Cân đối nguồn thu, chi dự toán ngân sách cấp tỉnh (huyện) và ngân sách huyện (xã) năm...</t>
  </si>
  <si>
    <t>Biểu mẫu số 31</t>
  </si>
  <si>
    <t>Dự toán thu ngân sách nhà nước trên địa bàn từng huyện (xã) năm...</t>
  </si>
  <si>
    <t>Biểu mẫu số 32</t>
  </si>
  <si>
    <t>Dự toán thu ngân sách nhà nước trên địa bàn từng huyện (xã) theo lĩnh vực năm...</t>
  </si>
  <si>
    <t>Biểu mẫu số 33</t>
  </si>
  <si>
    <t>Dự toán chi ngân sách địa phương, chi ngân sách cấp tỉnh (huyện) và ngân sách huyện (xã) theo cơ cấu chi năm...</t>
  </si>
  <si>
    <t>Biểu mẫu số 34</t>
  </si>
  <si>
    <t>Dự toán chi ngân sách cấp tỉnh (huyện, xã) theo lĩnh vực năm...</t>
  </si>
  <si>
    <t>Biểu mẫu số 35</t>
  </si>
  <si>
    <t>Dự toán chi ngân sách cấp tỉnh (huyện, xã) cho từng cơ quan, tổ chức theo lĩnh vực năm...</t>
  </si>
  <si>
    <t>Biểu mẫu số 36</t>
  </si>
  <si>
    <t>Dự toán chi đầu tư phát triển của ngân sách cấp tỉnh (huyện, xã) cho từng cơ quan, tổ chức theo lĩnh vực năm...</t>
  </si>
  <si>
    <t>Biểu mẫu số 37</t>
  </si>
  <si>
    <t>Dự toán chi thường xuyên của ngân sách cấp tỉnh (huyện, xã) cho từng cơ quan, tổ chức theo lĩnh vực năm...</t>
  </si>
  <si>
    <t>Biểu mẫu số 38</t>
  </si>
  <si>
    <t>Dự toán chi chương trình mục tiêu quốc gia ngân sách cấp tỉnh (huyện) và ngân sách huyện (xã) năm....</t>
  </si>
  <si>
    <t>Biểu mẫu số 39</t>
  </si>
  <si>
    <t>Dự toán thu, chi ngân sách địa phương và số bổ sung cân đối từ ngân sách cấp trên cho ngân sách cấp dưới năm....</t>
  </si>
  <si>
    <t>Biểu mẫu số 40</t>
  </si>
  <si>
    <t>Tỷ lệ phần trăm (%) phân chia các khoản thu giữa ngân sách các cấp chính quyền địa phương năm...</t>
  </si>
  <si>
    <t>Biểu mẫu số 41</t>
  </si>
  <si>
    <t>Dự toán chi ngân sách địa phương từng huyện (xã) năm...</t>
  </si>
  <si>
    <t>Biểu mẫu số 42</t>
  </si>
  <si>
    <t>Dự toán bổ sung có mục tiêu từ ngân sách cấp tỉnh (huyện) cho ngân sách từng huyện (xã) năm...</t>
  </si>
  <si>
    <t>Biểu mẫu số 43</t>
  </si>
  <si>
    <t>Dự toán bổ sung có mục tiêu vốn đầu tư từ ngân sách cấp tỉnh (huyện) cho ngân sách từng huyện (xã) để thực hiện các chương trình mục tiêu năm...</t>
  </si>
  <si>
    <t>Biểu mẫu số 44</t>
  </si>
  <si>
    <t>Dự toán bổ sung có mục tiêu vốn sự nghiệp từ ngân sách cấp tỉnh (huyện) cho ngân sách từng huyện (xã) để thực hiện các chế độ, nhiệm vụ và chính sách theo quy định năm...</t>
  </si>
  <si>
    <t>Biểu mẫu số 45</t>
  </si>
  <si>
    <t>Kế hoạch tài chính của các quỹ tài chính nhà nước ngoài ngân sách do địa phương quản lý năm...</t>
  </si>
  <si>
    <t>Biểu mẫu số 46</t>
  </si>
  <si>
    <t>Danh mục các chương trình, dự án sử dụng vốn ngân sách nhà nước năm...</t>
  </si>
  <si>
    <t>Biểu mẫu số 47</t>
  </si>
  <si>
    <t>Kế hoạch thu dịch vụ của đơn vị sự nghiệp công năm.... (không bao gồm nguồn ngân sách nhà nước)</t>
  </si>
  <si>
    <t>Phần thứ sáu</t>
  </si>
  <si>
    <t>Quyết toán ngân sách địa phương</t>
  </si>
  <si>
    <t>Biểu mẫu số 48</t>
  </si>
  <si>
    <t>Quyết toán cân đối ngân sách địa phương năm...</t>
  </si>
  <si>
    <t>Biểu mẫu số 49</t>
  </si>
  <si>
    <t>Quyết toán cân đối nguồn thu, chi ngân sách cấp tỉnh (huyện) và ngân sách huyện (xã) năm...</t>
  </si>
  <si>
    <t>Biểu mẫu số 50</t>
  </si>
  <si>
    <t>Quyết toán nguồn thu ngân sách nhà nước trên địa bàn theo lĩnh vực năm...</t>
  </si>
  <si>
    <t>Biểu mẫu số 51</t>
  </si>
  <si>
    <t>Quyết toán chi ngân sách địa phương theo lĩnh vực năm....</t>
  </si>
  <si>
    <t>Biểu mẫu số 52</t>
  </si>
  <si>
    <t>Quyết toán chi ngân sách cấp tỉnh (huyện, xã) theo lĩnh vực năm....</t>
  </si>
  <si>
    <t>Biểu mẫu số 53</t>
  </si>
  <si>
    <t>Quyết toán chi ngân sách địa phương, chi ngân sách cấp tỉnh (huyện) và chi ngân sách huyện (xã) theo cơ cấu chi năm...</t>
  </si>
  <si>
    <t>Biểu mẫu số 54</t>
  </si>
  <si>
    <t>Quyết toán chi ngân sách cấp tỉnh (huyện, xã) cho từng cơ quan, tổ chức theo lĩnh vực năm...</t>
  </si>
  <si>
    <t>Biểu mẫu số 55</t>
  </si>
  <si>
    <t>Quyết toán chi đầu tư phát triển của ngân sách cấp tỉnh (huyện, xã) cho từng cơ quan, tổ chức theo lĩnh vực năm...</t>
  </si>
  <si>
    <t>Biểu mẫu số 56</t>
  </si>
  <si>
    <t>Quyết toán chi thường xuyên của ngân sách cấp tỉnh (huyện, xã) cho từng cơ quan, tổ chức theo lĩnh vực năm...</t>
  </si>
  <si>
    <t>Biểu mẫu số 57</t>
  </si>
  <si>
    <t>Tổng hợp quyết toán chi thường xuyên ngân sách cấp tỉnh (huyện, xã) của từng cơ quan, tổ chức theo nguồn vốn năm...</t>
  </si>
  <si>
    <t>Biểu mẫu số 58</t>
  </si>
  <si>
    <t>Quyết toán chi ngân sách địa phương từng huyện (xã) năm...</t>
  </si>
  <si>
    <t>Biểu mẫu số 59</t>
  </si>
  <si>
    <t>Quyết toán chi bổ sung từ ngân sách cấp tỉnh (huyện) cho ngân sách từng huyện (xã) năm...</t>
  </si>
  <si>
    <t>Biểu mẫu số 60</t>
  </si>
  <si>
    <t>Quyết toán thu ngân sách huyện (xã) năm...</t>
  </si>
  <si>
    <t>Biểu mẫu số 61</t>
  </si>
  <si>
    <t>Quyết toán chi chương trình mục tiêu quốc gia năm...</t>
  </si>
  <si>
    <t>Biểu mẫu số 62</t>
  </si>
  <si>
    <t>Quyết toán vốn đầu tư các chương trình, dự án sử dụng vốn ngân sách nhà nước năm...</t>
  </si>
  <si>
    <t>Biểu mẫu số 63</t>
  </si>
  <si>
    <t>Tổng hợp các quỹ tài chính nhà nước ngoài ngân sách do địa phương quản lý năm...</t>
  </si>
  <si>
    <t>Biểu mẫu số 64</t>
  </si>
  <si>
    <t>Tổng hợp thu dịch vụ của đơn vị sự nghiệp công năm.... (không bao gồm nguồn ngân sách nhà nước)</t>
  </si>
  <si>
    <t>Đơn vị: Triệu đồng</t>
  </si>
  <si>
    <t>STT</t>
  </si>
  <si>
    <t>Nội dung</t>
  </si>
  <si>
    <t>So sánh (3)</t>
  </si>
  <si>
    <t>Tuyệt đối</t>
  </si>
  <si>
    <t>Tương đối (%)</t>
  </si>
  <si>
    <t>A</t>
  </si>
  <si>
    <t>B</t>
  </si>
  <si>
    <t>I</t>
  </si>
  <si>
    <t xml:space="preserve">Nguồn thu ngân sách </t>
  </si>
  <si>
    <t>Thu ngân sách được hưởng theo phân cấp</t>
  </si>
  <si>
    <t>Thu bổ sung từ ngân sách cấp trên</t>
  </si>
  <si>
    <t>-</t>
  </si>
  <si>
    <t>Thu bổ sung cân đối ngân sách</t>
  </si>
  <si>
    <t>Thu bổ sung có mục tiêu</t>
  </si>
  <si>
    <t>Thu kết dư</t>
  </si>
  <si>
    <t>Thu chuyển nguồn từ năm trước chuyển sang</t>
  </si>
  <si>
    <t>II</t>
  </si>
  <si>
    <t>Chi bổ sung cân đối ngân sách</t>
  </si>
  <si>
    <t>Chi bổ sung có mục tiêu</t>
  </si>
  <si>
    <t>Chi chuyển nguồn sang năm sau</t>
  </si>
  <si>
    <t>III</t>
  </si>
  <si>
    <t xml:space="preserve">Chi ngân sách </t>
  </si>
  <si>
    <t>Tên đơn vị (1)</t>
  </si>
  <si>
    <t>Tổng số</t>
  </si>
  <si>
    <t>Bao gồm</t>
  </si>
  <si>
    <t>Tên đơn vị</t>
  </si>
  <si>
    <t>Tổng thu NSNN trên địa bàn</t>
  </si>
  <si>
    <t>…</t>
  </si>
  <si>
    <t>TỔNG SỐ</t>
  </si>
  <si>
    <t>……….</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</si>
  <si>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</si>
  <si>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</si>
  <si>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</si>
  <si>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</si>
  <si>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</si>
  <si>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</si>
  <si>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</si>
  <si>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</si>
  <si>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Chi thường xuyên</t>
  </si>
  <si>
    <t>Chi trả nợ lãi các khoản do chính quyền địa phương vay (2)</t>
  </si>
  <si>
    <t>IV</t>
  </si>
  <si>
    <t>Chi bổ sung quỹ dự trữ tài chính (2)</t>
  </si>
  <si>
    <t>V</t>
  </si>
  <si>
    <t>VI</t>
  </si>
  <si>
    <t>Chi tạo nguồn, điều chỉnh tiền lương</t>
  </si>
  <si>
    <t>CHI CÁC CHƯƠNG TRÌNH MỤC TIÊU</t>
  </si>
  <si>
    <t>Chi các chương trình mục tiêu quốc gia</t>
  </si>
  <si>
    <t xml:space="preserve">Chi các chương trình mục tiêu, nhiệm vụ </t>
  </si>
  <si>
    <t>(Chi tiết theo từng chương trình mục tiêu, nhiệm vụ)</t>
  </si>
  <si>
    <t>C</t>
  </si>
  <si>
    <t>CHI CHUYỂN NGUỒN SANG NĂM SAU</t>
  </si>
  <si>
    <t>(Dùng cho ngân sách các cấp chính quyền địa phương)</t>
  </si>
  <si>
    <t>Chi khoa học và công nghệ</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</si>
  <si>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</si>
  <si>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</si>
  <si>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</si>
  <si>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</si>
  <si>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</si>
  <si>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</si>
  <si>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</si>
  <si>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</si>
  <si>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bảo đảm xã hội</t>
  </si>
  <si>
    <t>Chi đầu tư khác</t>
  </si>
  <si>
    <t>Chi hoạt động của cơ quan quản lý nhà nước, đảng, đoàn thể</t>
  </si>
  <si>
    <t>Chi thường xuyên khác</t>
  </si>
  <si>
    <t>Chi dự phòng ngân sách</t>
  </si>
  <si>
    <t>Chi chương trình MTQG</t>
  </si>
  <si>
    <t>Chi chuyển nguồn sang ngân sách năm sau</t>
  </si>
  <si>
    <t>Chi đầu tư phát triển</t>
  </si>
  <si>
    <t>…..</t>
  </si>
  <si>
    <t>CHI TẠO NGUỒN, ĐIỀU CHỈNH TIỀN LƯƠNG</t>
  </si>
  <si>
    <t>VII</t>
  </si>
  <si>
    <t>Trong đó</t>
  </si>
  <si>
    <t>Chi giao thông</t>
  </si>
  <si>
    <t>Chi nông nghiệp, lâm nghiệp, thủy lợi, thủy sản</t>
  </si>
  <si>
    <t>Đầu tư phát triển</t>
  </si>
  <si>
    <t>Kinh phí sự nghiệp</t>
  </si>
  <si>
    <t>Vốn trong nước</t>
  </si>
  <si>
    <t>Vốn ngoài nước</t>
  </si>
  <si>
    <t>1= +3</t>
  </si>
  <si>
    <t>4=5+8</t>
  </si>
  <si>
    <t>5=6+7</t>
  </si>
  <si>
    <t>8=9+10</t>
  </si>
  <si>
    <t>11=12+15</t>
  </si>
  <si>
    <t>12=13+14</t>
  </si>
  <si>
    <t>15=16+17</t>
  </si>
  <si>
    <t>…….</t>
  </si>
  <si>
    <t>DANH MỤC CÁC CHƯƠNG TRÌNH, DỰ ÁN SỬ DỤNG VỐN NGÂN SÁCH NHÀ NƯỚC NĂM ...</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</si>
  <si>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</si>
  <si>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</si>
  <si>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</si>
  <si>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</si>
  <si>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</si>
  <si>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</si>
  <si>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</si>
  <si>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</si>
  <si>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</si>
  <si>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</si>
  <si>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</si>
  <si>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</si>
  <si>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</si>
  <si>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</si>
  <si>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</si>
  <si>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CƠ QUAN, ĐƠN VỊ, HUYỆN (XÃ)….</t>
  </si>
  <si>
    <t>Chuẩn bị đầu tư</t>
  </si>
  <si>
    <t>Dự án A</t>
  </si>
  <si>
    <t>Thực hiện dự án</t>
  </si>
  <si>
    <t>a</t>
  </si>
  <si>
    <t>Dự án chuyển tiếp từ giai đoạn 5 năm … sang giai đoạn 5 năm ….</t>
  </si>
  <si>
    <t>Dự án B</t>
  </si>
  <si>
    <t>b</t>
  </si>
  <si>
    <t>Dự án khởi công mới trong giai đoạn 5 năm ….</t>
  </si>
  <si>
    <t>Dự án C</t>
  </si>
  <si>
    <t>…………….</t>
  </si>
  <si>
    <t>Phân loại như trên</t>
  </si>
  <si>
    <t>NGÀNH, LĨNH VỰC, CHƯƠNG TRÌNH…</t>
  </si>
  <si>
    <t>Phân loại như mục A nêu trên</t>
  </si>
  <si>
    <t xml:space="preserve">II- Thu từ dầu thô
(3)
</t>
  </si>
  <si>
    <t xml:space="preserve">III- Thu từ hoạt động xuất nhập khẩu
(3)
</t>
  </si>
  <si>
    <t>NGÂN SÁCH XÃ</t>
  </si>
  <si>
    <t>Chi thuộc nhiệm vụ của ngân sách cấp xã</t>
  </si>
  <si>
    <t xml:space="preserve">Chi bổ sung cho ngân sách cấp dưới </t>
  </si>
  <si>
    <t>DT tỉnh giao</t>
  </si>
  <si>
    <t>DT huyện giao</t>
  </si>
  <si>
    <t>Thu từ khu vực kinh tế ngoài quốc doanh</t>
  </si>
  <si>
    <t>Thuế thu nhập cá nhân</t>
  </si>
  <si>
    <t>Lệ phí trước bạ</t>
  </si>
  <si>
    <t>Các loại phí, lệ phí</t>
  </si>
  <si>
    <t>Thuế sử dụng đất phi nông nghiệp</t>
  </si>
  <si>
    <t>Thuế GTGT thu từ hàng hóa nhập khẩu</t>
  </si>
  <si>
    <t>Thuế xuất khẩu</t>
  </si>
  <si>
    <t>Thu khác</t>
  </si>
  <si>
    <t>Chi đầu tư phát triển (1)</t>
  </si>
  <si>
    <t xml:space="preserve"> Chi đầu tư XDCB tập trung</t>
  </si>
  <si>
    <t xml:space="preserve"> Đầu tư từ nguồn thu sử dụng đất</t>
  </si>
  <si>
    <t xml:space="preserve">Chi đầu tư cho các dự án </t>
  </si>
  <si>
    <t xml:space="preserve"> Chi sự nghiệp kinh tế</t>
  </si>
  <si>
    <t xml:space="preserve"> - Chi sự nghiệp Nông - lâm nghiệp (bao gồm KP Trung tâm dịch vụ nông nghiệp, KP khuyến nông viên xã, bản)</t>
  </si>
  <si>
    <t xml:space="preserve"> - Chi sự nghiệp giao thông, công nghiệp</t>
  </si>
  <si>
    <t xml:space="preserve"> - Kinh phí thực hiện Nghị quyết 115/2015/NQ-HĐND</t>
  </si>
  <si>
    <t xml:space="preserve"> - Kinh phí thực hiện nhiệm vụ công ích </t>
  </si>
  <si>
    <t xml:space="preserve"> - Kinh phí thực hiện Nghị quyết số 23/2016/NQ-HĐND</t>
  </si>
  <si>
    <t xml:space="preserve"> - Kinh phí thực hiện Nghị quyết số 133/2016/NQ-HĐND</t>
  </si>
  <si>
    <t xml:space="preserve"> - Kinh phí thực hiện Nghị quyết số 37/2017/NQ-HĐND</t>
  </si>
  <si>
    <t xml:space="preserve"> - Chi sự nghiệp kinh tế khác (bao gồm KP trung tâm phát triển quỹ đất)</t>
  </si>
  <si>
    <t xml:space="preserve">  - KP duy trì và bảo dưỡng hệ thống thoát nước đô thị</t>
  </si>
  <si>
    <t xml:space="preserve"> Chi sự nghiệp Giáo dục </t>
  </si>
  <si>
    <t xml:space="preserve">  - Kinh phí thực hiện chính sách học sinh bán trú, hỗ trợ gạo theo NĐ 116</t>
  </si>
  <si>
    <t xml:space="preserve">  - Kinh phí thực hiện Nghị định số 86/2015/NĐ-CP; Nghị định 145/2018/NĐ-CP</t>
  </si>
  <si>
    <t xml:space="preserve">  - Hỗ trợ học sinh qua sông, hồ theo NQ 129/HĐND</t>
  </si>
  <si>
    <t xml:space="preserve">  - Hỗ trợ ăn trưa đối với trẻ mẫu giáo và chính sách với giáo viên mầm non</t>
  </si>
  <si>
    <t xml:space="preserve">  - Kinh phí thực hiện chính sách theo Nghị quyết 20, 41/2017/NQ-HĐND</t>
  </si>
  <si>
    <t xml:space="preserve">  - Kinh phí thực hiện chính sách nước sinh hoạt theo NQ 58/2017/NQ-HĐND</t>
  </si>
  <si>
    <t xml:space="preserve">  - Kinh phí thực hiện chính sách khuyến học theo NQ 21/2016/NQ-HĐND</t>
  </si>
  <si>
    <t xml:space="preserve">  - Kinh phí thực hiện chính sách khuyết tật theo TTLT số 42/2013/TTLT-BLĐTBXH-BYT-BTC-BGDĐT</t>
  </si>
  <si>
    <t xml:space="preserve">  - Kinh phí thực hiện chính sách theo Nghị quyết 113/2015/NQ-HĐND</t>
  </si>
  <si>
    <t xml:space="preserve">  - Kinh phí thực hiện chính sách theo Nghị quyết 78/2018/NQ-HĐND</t>
  </si>
  <si>
    <t xml:space="preserve">  - Kinh phí hoạt động trung tâm học tập cộng đồng</t>
  </si>
  <si>
    <t xml:space="preserve"> Chi sự nghiệp Y tế - phòng chống dịch</t>
  </si>
  <si>
    <t xml:space="preserve"> Chi sự nghiệp Văn hoá - thông tin, Thể dục - thể thao, Truyền thanh truyền hình</t>
  </si>
  <si>
    <t xml:space="preserve"> - Kinh phí hỗ trợ hoạt động đội văn nghệ bản, tiểu khu, tổ dân phố</t>
  </si>
  <si>
    <t xml:space="preserve"> Chi đảm bảo xã hội</t>
  </si>
  <si>
    <t xml:space="preserve"> - Kinh phí thực hiện trợ cấp hưu xã</t>
  </si>
  <si>
    <t xml:space="preserve"> - Kinh phí phòng chống ma tuý</t>
  </si>
  <si>
    <t xml:space="preserve"> - Kinh phí liên gia tự quản</t>
  </si>
  <si>
    <t xml:space="preserve"> - KP thực hiện Quyết định 102/QĐ-TTg</t>
  </si>
  <si>
    <t xml:space="preserve"> - KP hỗ trợ tiền điện cho hộ nghèo, hộ chính sách xã hội</t>
  </si>
  <si>
    <t xml:space="preserve"> - KP phụ cấp cộng tác viên công tác xã hội</t>
  </si>
  <si>
    <t xml:space="preserve"> Chi quản lý hành chính</t>
  </si>
  <si>
    <t xml:space="preserve">  Kinh phí huyện uỷ, Thành uỷ</t>
  </si>
  <si>
    <t xml:space="preserve"> Chi quản lý nhà nước cấp huyện, thành phố</t>
  </si>
  <si>
    <t xml:space="preserve"> -  Sinh hoạt phí đại biểu HĐND huyện</t>
  </si>
  <si>
    <t xml:space="preserve"> - Kinh phí khám, chăm sóc sức khoẻ định kỳ cho đại biểu HĐND huyện</t>
  </si>
  <si>
    <t>c</t>
  </si>
  <si>
    <t xml:space="preserve">  Kinh phí Đoàn thể, Hội cấp huyện, thành phố</t>
  </si>
  <si>
    <t xml:space="preserve">  - Kinh phí giám sát cộng đồng theo Quyết định 80/QĐ-TTg</t>
  </si>
  <si>
    <t xml:space="preserve">  - Kinh phí đại hội các đoàn thể</t>
  </si>
  <si>
    <t xml:space="preserve">  - Kinh phí thực hiện chế độ tiếp, thăm hỏi, chúc mừng đối với một số đối tượng do Uỷ ban MTTQ cấp huyện thực hiện theo Nghị quyết 34/2017/NQ-HĐND</t>
  </si>
  <si>
    <t>d</t>
  </si>
  <si>
    <t>e</t>
  </si>
  <si>
    <t xml:space="preserve"> Kinh phí truyền hình trực tuyến; Một cửa hiện đại, liên thông cấp xã</t>
  </si>
  <si>
    <t>h</t>
  </si>
  <si>
    <t xml:space="preserve"> Kinh phí thực hiện Nghị quyết 74/2018/NQ-HDND</t>
  </si>
  <si>
    <t xml:space="preserve"> Chi trung tâm chính trị huyện, thành phố</t>
  </si>
  <si>
    <t xml:space="preserve"> - Kinh phí đào tạo lớp sơ cấp lý luận chính trị</t>
  </si>
  <si>
    <t xml:space="preserve"> - Kinh phí đào tạo lớp Trung cấp LLCT-HC</t>
  </si>
  <si>
    <t xml:space="preserve"> - Kinh phí bồi dưỡng quốc phòng an ninh đối tượng 4</t>
  </si>
  <si>
    <t xml:space="preserve"> Chi An ninh - Quốc phòng và đối ngoại</t>
  </si>
  <si>
    <t xml:space="preserve">  - Kinh phí công tác biên giới; bảo vệ mốc giới</t>
  </si>
  <si>
    <t xml:space="preserve">  - Kinh phí thực hiện Luật Dân quân tự vệ</t>
  </si>
  <si>
    <t xml:space="preserve">  - Kinh phí chuyển hóa địa bàn trọng điểm, phức tạp về ANTT theo NQ 114</t>
  </si>
  <si>
    <t xml:space="preserve"> Chi khác ngân sách</t>
  </si>
  <si>
    <t xml:space="preserve"> - Dự phòng Ngân sách cấp huyện, thành phố</t>
  </si>
  <si>
    <t xml:space="preserve"> Chương trình MTQG giảm nghèo bền vững</t>
  </si>
  <si>
    <t xml:space="preserve"> Chương trình MTQG nông thôn mới</t>
  </si>
  <si>
    <t>Phụ lục số 02</t>
  </si>
  <si>
    <t>Phụ lục số 03</t>
  </si>
  <si>
    <t>DỰ TOÁN CHI NGÂN SÁCH CẤP HUYỆN THEO LĨNH VỰC NĂM 2019</t>
  </si>
  <si>
    <t xml:space="preserve">CHI BỔ SUNG CÂN ĐỐI CHO NGÂN SÁCH CẤP DƯỚI </t>
  </si>
  <si>
    <t>CHI NGÂN SÁCH CẤP HUYỆN THEO LĨNH VỰC</t>
  </si>
  <si>
    <t>TỔNG CHI NGÂN SÁCH</t>
  </si>
  <si>
    <t>Ghi chú</t>
  </si>
  <si>
    <t>Đơn vị: triệu đồng</t>
  </si>
  <si>
    <t xml:space="preserve"> Thu từ khu vực DNNN do trung ương quản lý</t>
  </si>
  <si>
    <t xml:space="preserve"> Thu từ khu vực DNNN do địa phương quản lý</t>
  </si>
  <si>
    <t>Thuế GTGT</t>
  </si>
  <si>
    <t>Thu khác ngân sách tại xã</t>
  </si>
  <si>
    <t>Thuế tài nguyên</t>
  </si>
  <si>
    <t xml:space="preserve"> Thuế nhập khẩu</t>
  </si>
  <si>
    <t>Thuế tiêu thụ đặc biệt thu từ hàng hóa nhập khẩu</t>
  </si>
  <si>
    <t>Thuế bảo vệ môi trường thu từ hàng hóa nhập khẩu</t>
  </si>
  <si>
    <t>I.Thu nội địa</t>
  </si>
  <si>
    <t>Số tiền</t>
  </si>
  <si>
    <t>CCTL</t>
  </si>
  <si>
    <t>D</t>
  </si>
  <si>
    <t>Phụ lục số 07</t>
  </si>
  <si>
    <t>CÁC KHOẢN CHI TX CHƯA PHÂN BỔ CHI TIẾT</t>
  </si>
  <si>
    <t>Phụ lục số 09</t>
  </si>
  <si>
    <t>Biểu mẫu số 32- NĐ31</t>
  </si>
  <si>
    <t>Biểu mẫu số 35- NĐ 31</t>
  </si>
  <si>
    <t>Chi văn hóa thông tin - Thể dục thể thao; Chi phát thanh, truyền hình, thông tấn</t>
  </si>
  <si>
    <t>Khối đảng</t>
  </si>
  <si>
    <t xml:space="preserve">Biểu mẫu số 37-NĐ31 </t>
  </si>
  <si>
    <t>Chưa phân bổ chi tiết</t>
  </si>
  <si>
    <t>Chương trình mục tiêu quốc gia giảm xây dựng nông thôn mới</t>
  </si>
  <si>
    <t>18=19+22</t>
  </si>
  <si>
    <t>19=20+21</t>
  </si>
  <si>
    <t>22=23+24</t>
  </si>
  <si>
    <t>Ban Quản lý dự án ĐTXDCB</t>
  </si>
  <si>
    <t>2=5+12+19</t>
  </si>
  <si>
    <t>3=8+15+20</t>
  </si>
  <si>
    <t>Biểu mẫu số 38 -NĐ 31</t>
  </si>
  <si>
    <t>DỰ TOÁN CHI ĐẦU TƯ PHÁT TRIỂN CỦA NGÂN SÁCH CẤP HUYỆN CHO TỪNG CƠ QUAN, TỔ CHỨC THEO LĨNH VỰC NĂM 2019</t>
  </si>
  <si>
    <t>NGUỒN XDCB TẬP TRUNG</t>
  </si>
  <si>
    <t>Nguồn CTMTQG giảm nghèo</t>
  </si>
  <si>
    <t>Nguồn CTMTQG giảm nghèo thực hiện NQ 30a</t>
  </si>
  <si>
    <t>Nguồn CTMTQG giảm nghèo thực hiện CT 30a</t>
  </si>
  <si>
    <t>Nguồn thu cấp quyền SDĐ</t>
  </si>
  <si>
    <t>Phòng tài nguyên môi trường</t>
  </si>
  <si>
    <t>phòng Kinh tế - Hạ tầng</t>
  </si>
  <si>
    <t>Nguồn CTMTQG Xây dựng NTM</t>
  </si>
  <si>
    <t>Biểu mẫu số 36 -NĐ 31</t>
  </si>
  <si>
    <t>Phụ lục số 04</t>
  </si>
  <si>
    <t>(Kèm theo Nghị quyết số 15/NQ-HĐND ngày 14/12/2018 của HĐND huyện Phù Yên)</t>
  </si>
  <si>
    <t>Phụ lục số 01</t>
  </si>
  <si>
    <t>(Biểu mẫu số 30- NĐ31)</t>
  </si>
  <si>
    <t xml:space="preserve"> - Kinh phí thực hiện Nghị quyết số 76/2018/NQ-HĐND</t>
  </si>
  <si>
    <t>- Kinh phí thực hiện Quyết định 490/QĐ-UBND của UBND tỉnh về mô hình SX nông nghiệp theo hướng hữu cơ</t>
  </si>
  <si>
    <t xml:space="preserve"> - KP 4 không ma túy</t>
  </si>
  <si>
    <t xml:space="preserve"> - KP thực hiện Nghị định 67,13 và NĐ 136/2013/NĐ-CP</t>
  </si>
  <si>
    <t>Trong đố CCTL</t>
  </si>
  <si>
    <t>i</t>
  </si>
  <si>
    <t>Kinh phí đại hội Đảng các cấp</t>
  </si>
  <si>
    <t xml:space="preserve"> Dự phòng ngân sách</t>
  </si>
  <si>
    <t>Chi tạo nguồn, điều chỉnh tiền lương (từ 50% tăng thu)</t>
  </si>
  <si>
    <t>Vốn sự nghiệp các chương trình MTQG</t>
  </si>
  <si>
    <t>(Biểu mẫu số 34-NĐ 31)</t>
  </si>
  <si>
    <t>+ Bổ sung các nhiệm vụ chi năm 2020</t>
  </si>
  <si>
    <t>50% Nguồn tăng thu so với dự toán tỉnh giao bổ sung dự phòng NS cấp huyện</t>
  </si>
  <si>
    <t>(Kèm theo dự thảo Nghị quyết số …... /NQ-HĐND ngày …../12/2019 của HĐND huyện)</t>
  </si>
  <si>
    <t>TỔNG CỘNG</t>
  </si>
  <si>
    <t>Quỹ lương</t>
  </si>
  <si>
    <t>Chi thường xuyên theo định mức</t>
  </si>
  <si>
    <t>Chi ngoài định mức</t>
  </si>
  <si>
    <t>Biên chế giao</t>
  </si>
  <si>
    <t>Nguồn CTMTQG giảm nghèo thực hiện CT 135</t>
  </si>
  <si>
    <t>Hoàn vốn sn</t>
  </si>
  <si>
    <t xml:space="preserve"> Chi sự nghiệp Giáo dục - đào tạo</t>
  </si>
  <si>
    <t>Giáo dục</t>
  </si>
  <si>
    <t>Kinh phí thu gom rác theo chỉ thị 25/CT-TTg</t>
  </si>
  <si>
    <t xml:space="preserve">KP chi trả chế độ cho CBCC nghỉ chế độ </t>
  </si>
  <si>
    <t>Trong đó CCTL</t>
  </si>
  <si>
    <t>Trong đó:</t>
  </si>
  <si>
    <t>Chương trình MTQG phát triển KTXH vùng ĐB DTTS và MN</t>
  </si>
  <si>
    <t>Ủy ban MTTQ xã</t>
  </si>
  <si>
    <t>'Trung tâm truyền thông văn hoá</t>
  </si>
  <si>
    <t>Văn phòng Đảng ủy xã</t>
  </si>
  <si>
    <t>Văn phòng HĐND&amp;UBND xã</t>
  </si>
  <si>
    <t>Phòng Kinh tế</t>
  </si>
  <si>
    <t>Phòng Văn hóa - Xã hội</t>
  </si>
  <si>
    <t>Trung tâm Phục vụ hành chính công</t>
  </si>
  <si>
    <t>Trung tâm BD chính trị</t>
  </si>
  <si>
    <t>CÁC CƠ QUAN, TỔ CHỨC</t>
  </si>
  <si>
    <t>CHI DỰ PHÒNG</t>
  </si>
  <si>
    <t>Các đơn vị sự nghiệp</t>
  </si>
  <si>
    <t xml:space="preserve">Đoàn thể </t>
  </si>
  <si>
    <t>cơ quan Quản lý nhà nước</t>
  </si>
  <si>
    <t>DỰ TOÁN CHI THƯỜNG XUYÊN CỦA NGÂN SÁCH CẤP XÃ CHO TỪNG CƠ QUAN, TỔ CHỨC THEO LĨNH VỰC NĂM 2025</t>
  </si>
  <si>
    <t>(Kèm theo dự thảo Nghị quyết số …... /NQ-HĐND ngày 01/7/2025 của HĐND xã)</t>
  </si>
  <si>
    <t>DỰ TOÁN CHI CHƯƠNG TRÌNH MỤC TIÊU QUỐC GIA NGÂN SÁCH XÃ NĂM 2025</t>
  </si>
  <si>
    <t>Chương trình mục tiêu quốc gia giảm nghèo bền vững</t>
  </si>
  <si>
    <t>DỰ TOÁN THU NGÂN SÁCH NHÀ NƯỚC TRÊN ĐỊA BÀN  XÃ THEO LĨNH VỰC NĂM 2025</t>
  </si>
  <si>
    <t>Xã Phù Yên</t>
  </si>
  <si>
    <t>CÂN ĐỐI NGUỒN THU, CHI DỰ TOÁN CẤP NGÂN SÁCH XÃ NĂM 2025</t>
  </si>
  <si>
    <t>Dự toán năm 2024</t>
  </si>
  <si>
    <t>Dự toán năm 2025 tỉnh giao</t>
  </si>
  <si>
    <t>Thực hiện năm 2024</t>
  </si>
  <si>
    <t>Dự toán năm 2025 HĐND xã giao</t>
  </si>
  <si>
    <t>Phụ lục số 05</t>
  </si>
  <si>
    <t>định mức</t>
  </si>
  <si>
    <r>
      <t xml:space="preserve">Ghi chú: </t>
    </r>
    <r>
      <rPr>
        <i/>
        <sz val="10"/>
        <color rgb="FF000000"/>
        <rFont val="Times New Roman"/>
        <family val="1"/>
      </rPr>
      <t>(1) Chi Chương trình mục tiêu quốc gia ngân sách tỉnh chi tiết đến từng cơ quan, tổ chức và từng huyện. Chi Chương trình mục tiêu quốc gia ngân sách huyện chi tiết đến từng xã. Chi Chương trình mục tiêu quốc gia ngân sách xã chi tiết đến từng cơ quan, tổ chức.</t>
    </r>
  </si>
  <si>
    <t>(Kèm theo dự thảo Nghị quyết số …... /NQ-HĐND ngày 22/7/2025 của HĐND xã)</t>
  </si>
  <si>
    <r>
      <t xml:space="preserve">Chi đầu tư phát triển </t>
    </r>
    <r>
      <rPr>
        <sz val="10"/>
        <color rgb="FF000000"/>
        <rFont val="Times New Roman"/>
        <family val="1"/>
      </rPr>
      <t>(Không kể chương trình MTQG)</t>
    </r>
  </si>
  <si>
    <r>
      <t xml:space="preserve">Chi thường xuyên </t>
    </r>
    <r>
      <rPr>
        <sz val="10"/>
        <color rgb="FF000000"/>
        <rFont val="Times New Roman"/>
        <family val="1"/>
      </rPr>
      <t>(Không kể chương trình MTQG)</t>
    </r>
  </si>
  <si>
    <t>CHƯA PHÂN BỔ</t>
  </si>
  <si>
    <t>CÁC CƠ QUAN ĐƠN VỊ</t>
  </si>
  <si>
    <t>CHI CÂN ĐỐI NSĐP</t>
  </si>
  <si>
    <t xml:space="preserve"> Chi sự nghiệp kinh tế - môi trường</t>
  </si>
  <si>
    <t>Đạo tạo</t>
  </si>
  <si>
    <t>Kinh phí cán bộ, công chức xã</t>
  </si>
  <si>
    <t>Kinh phí thực hiện chế độ, chính sách theo Nghị quyết số 20/2021/NQ-HĐND ngày 08/12/2021 của HĐND tỉnh</t>
  </si>
  <si>
    <t>Kinh phí thực hiện chế độ, chính sách theo Nghị quyết số 78/2024/NQ-HĐND ngày 17/4/2024 của HĐND tỉnh</t>
  </si>
  <si>
    <t>Kinh phí thực hiện chế độ, chính sách theo Nghị quyết số 80/2024/NQ-HĐND ngày 17/4/2024 của HĐND tỉnh</t>
  </si>
  <si>
    <t>KP Phụ cấp Đại biểu HĐND, KP các ban HĐND, PC kiêm nhiệm chủ tịch HĐND xã, thị trấn</t>
  </si>
  <si>
    <t>Kinh phí hoạt động của HĐND xã theo Nghị quyết 25/2021/NQ-HĐND ngày 30/12/2021, bao gồm KP khám, chăm sóc sức khoẻ ĐBHĐND cấp xã.</t>
  </si>
  <si>
    <t>KP ban thanh tra nhân dân xã theo Nghị quyết số 62/2017/NQ-HĐND của HĐND tỉnh</t>
  </si>
  <si>
    <t xml:space="preserve">Chi ban giám sát cộng đồng </t>
  </si>
  <si>
    <t>Kinh phí thực hiện QĐ 169/QĐ-TW (phụ cấp trách nhiệm đối với cấp ủy viên các cấp)</t>
  </si>
  <si>
    <t>KP thực hiện Nghị quyết số 141/2020/NQ-HĐND của HĐND tỉnh (bản đội trưởng)</t>
  </si>
  <si>
    <t>KP thực hiện Nghị quyết số 70/2023/NQ-HĐND ngày 08/12/2023 (Chi công tác phổ biến, giáo dục pháp luật, chuản tiếp cận pháp luật và hoà giải ở cơ sở)</t>
  </si>
  <si>
    <t>Kinh phí tủ sách Pháp luật</t>
  </si>
  <si>
    <t>KP thực hiện Nghị quyết 74/2018/NQ-HDND (Hỗ trợ Ban CTMT ở khu dân cư)</t>
  </si>
  <si>
    <t>KP chế độ theo NĐ số 76/2019/NĐ-CP đã phê duyệt năm 2023, 2024 chưa chi trả</t>
  </si>
  <si>
    <t>KP Nghị quyết số 103/2019/NQ-HĐND của HĐND tỉnh (PC cán bộ là đầu mối kiểm soát thủ tục hành chính)</t>
  </si>
  <si>
    <t>KP hoạt động Đội quản lý trật tự đô thị…</t>
  </si>
  <si>
    <t>KP Đại hội đảng bộ cấp xã năm 2025</t>
  </si>
  <si>
    <t>Các khoản chi còn lại (Bao gồm: KP chi hoạt động công tác Đảng theo QĐ 99/QĐ-TW; KP hỗ trợ cán bộ tiếp dân, xử lý đơn thư theo NQ số 44/2017/NQ-HĐND; KP BCĐ xây dựng nông thôn mới; KP khen thưởng, công tác phí, hội nghị, VPP, chi khác ...)</t>
  </si>
  <si>
    <t>- KP khen thưởng theo NĐ số 73/2024/NĐ-CP của Chính phủ</t>
  </si>
  <si>
    <t>Kinh phí thực hiện chính sách đối với đối tượng bảo trợ xã hội, trợ cấp hưu trí, hỗ trợ tiền điện cho hộ nghèo, hộ chính sách xã hội</t>
  </si>
  <si>
    <t>Kinh phí thực hiện chính sách ưu đãi người có công với Cách mạng</t>
  </si>
  <si>
    <t>Chi thường xuyên từ nguồn thu tiền SDĐ</t>
  </si>
  <si>
    <t>DỰ TOÁN CHI NGÂN SÁCH CẤP XÃ THEO LĨNH VỰC NĂM 2026</t>
  </si>
  <si>
    <t>DỰ TOÁN CHI NGÂN SÁCH CẤP XÃ CHO TỪNG CƠ QUAN, TỔ CHỨC THEO LĨNH VỰC NĂM 2026</t>
  </si>
  <si>
    <t>Trạm y tế xã</t>
  </si>
  <si>
    <t>Cơ quan AN_QP</t>
  </si>
  <si>
    <t>Ban CHQS xã</t>
  </si>
  <si>
    <t>Công an xã</t>
  </si>
  <si>
    <t>Các cơ quan ANQP</t>
  </si>
  <si>
    <t>Trung tâm dịch vụ tổng hợp</t>
  </si>
  <si>
    <t>Trạm y tế</t>
  </si>
  <si>
    <t>DỰ TOÁN CHI SỰ NGHIỆP KINH TẾ, MÔI TRƯỜNG NĂM 2026</t>
  </si>
  <si>
    <t>Dự toán năm 2025</t>
  </si>
  <si>
    <t>Dự toán năm 2026</t>
  </si>
  <si>
    <t>Quỹ thưởng theo NĐ 73</t>
  </si>
  <si>
    <t>Duy tu đường huyện chuyển xã quản lý (Đường liên xã) (15 triệu đồng/km/năm)</t>
  </si>
  <si>
    <t>Duy tu đường xã quản lý (02 triệu đồng/km/năm)</t>
  </si>
  <si>
    <t>Kinh phí thực hiện nhiệm vụ dịch vụ công ích</t>
  </si>
  <si>
    <t>Kinh phí hoạt động đội trật tự xây dựng</t>
  </si>
  <si>
    <t>Kinh phí chỉnh trang đô thị</t>
  </si>
  <si>
    <t>Kinh phí cải tạo, nâng cấp các tuyến đường, nút giao thông</t>
  </si>
  <si>
    <t>Các nhiệm vụ chi đã được dự kiến trong dự toán nhưng chưa đủ cơ sở pháp lý để phân bổ và giao chi tiết; Kinh phí dự phòng các nhiệm vụ phát sinh chưa phân bổ</t>
  </si>
  <si>
    <t>Phòng Văn hoá - Xã hội</t>
  </si>
  <si>
    <t xml:space="preserve">Kinh phí thực hiện chính sách khuyến học theo Nghị quyết số 82/2014, 21/2016/NQ-HĐND, Nghị quyết số 124/2019/NQ-HĐND ngày 06/12/2019 </t>
  </si>
  <si>
    <t>Kinh phí khen thưởng sự nghiệp giáo dục theo luật thi đua khen thưởng</t>
  </si>
  <si>
    <t>Kinh phí hoạt động các bậc học</t>
  </si>
  <si>
    <t>Kinh phí mua sắm trang thiết bị trường lớp học; kinh phí sửa chữa, cải tạo, nâng cấp nhà lớp học của các đơn vị trường học trên địa bàn xã</t>
  </si>
  <si>
    <t>Kinh phí tạo nguồn CCTL</t>
  </si>
  <si>
    <t>DỰ TOÁN CHI SỰ NGHIỆP GIÁO DỤC - ĐÀO TẠO NĂM 2026</t>
  </si>
  <si>
    <t>DỰ TOÁN CHI SỰ NGHIỆP Y TẾ NĂM 2026</t>
  </si>
  <si>
    <t xml:space="preserve">Trạm y tế xã </t>
  </si>
  <si>
    <t>DỰ TOÁN CHI SỰ NGHIỆP VĂN HOÁ TRUYỀN THÔNG - THỂ DỤC THỂ THAO VÀ THÔNG TIN TRUYỀN THANH  NĂM 2026</t>
  </si>
  <si>
    <t>Kinh phí tuyên truyền, kỷ niệm các ngày lễ lớn; mừng đảng mừng xuân; kinh phí tăng thời lượng phát sóng, phát thanh - truyền hình bằng tiếng dân tộc, kinh phí nhuận bút</t>
  </si>
  <si>
    <t>Phòng Văn hoá - Xã Hội</t>
  </si>
  <si>
    <t>Kinh phí hỗ trợ đội văn nghệ quần chúng (02 triệu đồng/bản, tiểu khu, tổ dân phố)</t>
  </si>
  <si>
    <t>Phụ lục số 06</t>
  </si>
  <si>
    <t>DỰ TOÁN CHI QUẢN LÝ HÀNH CHÍNH NHÀ NƯỚC NĂM 2026</t>
  </si>
  <si>
    <t>Văn phòng Đảng uỷ</t>
  </si>
  <si>
    <t>Chi ngoài định  mức bao gồm: Kinh phí phụ cấp cấp ủy theo Quy định 169-QĐ/TW ;  Kinh phi hội họp, điện nước, iternet, kinh phí thuê LĐ hợp đồng…</t>
  </si>
  <si>
    <t>UỶ ban MTTQ</t>
  </si>
  <si>
    <t>Bao gồm: KP thực hiện NQ 74; kinh phí giám sát, phản biện XH, kinh phí ban thanh tra nhân dân; kinh phí tổ chức các hội nghị...</t>
  </si>
  <si>
    <t>Văn phòng HĐND - UBND</t>
  </si>
  <si>
    <t>Chi ngoài định  mức bao gồm: Kinh phí phụ cấp theo NQ 78;80; Kinh phí hoạt động HĐND ;  Kinh phi hội họp, điện nước, iternet, kinh phí thuê LĐ hợp đồng…</t>
  </si>
  <si>
    <t>Phòng Văn hoá - XH</t>
  </si>
  <si>
    <t>Trung tâm HCC</t>
  </si>
  <si>
    <t>DỰ TOÁN CHI ĐẢM BẢO XÃ HỘI NĂM 2026</t>
  </si>
  <si>
    <t xml:space="preserve">Kinh phí chi trả trợ cấp hưu xã </t>
  </si>
  <si>
    <t xml:space="preserve">KP chúc mừng thọ, chăm sóc sức khỏe người cao tuổi... theo TT 21/2011/TT-BTC  </t>
  </si>
  <si>
    <t>Kinh phí hỗ trợ tiền điện cho hộ chính sách</t>
  </si>
  <si>
    <t>Kinh phí thăm hỏi tặng quà các đối tượng chính sách ngày 27/7, tết Nguyên đán và kinh phí đảm bảo xã hội khác</t>
  </si>
  <si>
    <t>Kinh Phí thực hiện Nghị định số 20/2021/NĐ-CP …</t>
  </si>
  <si>
    <t>Kinh phí chi trả dịch vụ qua hệ thống bưu điện</t>
  </si>
  <si>
    <t>DỰ TOÁN CHI AN NINH QUỐC PHÒNG NĂM 2026</t>
  </si>
  <si>
    <t>Văn phòng HĐND - UBND xã</t>
  </si>
  <si>
    <t>Kinh phí thực hiện Nghị quyết số 83/2024/NQ-HĐND ngày 14/6/2024 của HĐND tỉnh</t>
  </si>
  <si>
    <t>Kinh phí hoạt động nhóm liên gia tự quản theo NQ số 48/2022/NQ-HĐND</t>
  </si>
  <si>
    <t>Phụ cấp QQTV, đặc thù, thâm niên DQTV theo NĐ 72,16</t>
  </si>
  <si>
    <t>Kinh phí tuyển quân + huấn luyện dân quân tự vệ</t>
  </si>
  <si>
    <t>Chi diễn tập</t>
  </si>
  <si>
    <t>Phụ lục số 08</t>
  </si>
  <si>
    <t>Phụ lục số 10</t>
  </si>
  <si>
    <t>Chi trợ cấp ưu đãi theo Pháp lệnh ưu đãi người có công và Pháp lệnh Bà mẹ Việt Năm Anh Hùng bao gồm: i) chi trợ cấp thường xuyên, trợ cấp một lần (đã bao gồm mai táng phí cho đối tượng); ii) chi chế độ ưu đãi thường xuyên khác (đã bao gồm chi điều trị, điều dưỡng người có công; chi hỗ trợ y tế, phục hồi sức khỏe, thuốc đặc trị, vật tư, hóa chất, dịch vụ kỹ thuật cho thương, bệnh binh, người có công)</t>
  </si>
  <si>
    <t>Chi công việc (chi công tác mộ, nghĩa trang liệt sỹ, Đề án xác định hài cốt liệt sỹ còn thiếu thông tin, hỗ trợ các cơ sở nuôi dưỡng thương binh, người có công, chi công tác quản lý…)</t>
  </si>
  <si>
    <t>Kinh phí đóng bảo hiểm y tế cho người có công, thân nhân người có công với Cách mạng, người phục vụ người có công với Cách mạng do nhà nước đảm bảo</t>
  </si>
  <si>
    <t>Trường Mầm non Hoa Ban Mường Bang</t>
  </si>
  <si>
    <t>Trường Mầm non Mường Do</t>
  </si>
  <si>
    <t>Trường PTDTBT TH&amp;THCS Mường Bang</t>
  </si>
  <si>
    <t>Trường PTDTBT TH&amp;THCS Mường Do</t>
  </si>
  <si>
    <t>Trường MN Mường Lang</t>
  </si>
  <si>
    <t>Trường TH&amp;THCS Mường Lang</t>
  </si>
  <si>
    <t>Kinh phí bầu cử ĐB QH và ĐB HĐND các cấp</t>
  </si>
  <si>
    <t>Kinh phí tuyển giáo viên</t>
  </si>
  <si>
    <t>(Kèm theo Nghị quyết số 42/NQ-HĐND ngày 24/12/2025 của HĐND xã Mường 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</si>
</sst>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43" formatCode="_(* #,##0.00_);_(* \(#,##0.00\);_(* &quot;-&quot;??_);_(@_)"/>
    <numFmt numFmtId="164" formatCode="_-* #,##0.00_-;\-* #,##0.00_-;_-* &quot;-&quot;??_-;_-@_-"/>
    <numFmt numFmtId="165" formatCode="_-* #,##0_-;\-* #,##0_-;_-* &quot;-&quot;??_-;_-@_-"/>
    <numFmt numFmtId="166" formatCode="0.0%"/>
    <numFmt numFmtId="167" formatCode="_-* #,##0.0_-;\-* #,##0.0_-;_-* &quot;-&quot;??_-;_-@_-"/>
    <numFmt numFmtId="168" formatCode="_-* #,##0.0_-;\-* #,##0.0_-;_-* &quot;-&quot;?_-;_-@_-"/>
    <numFmt numFmtId="169" formatCode="_(* #,##0_);_(* \(#,##0\);_(* &quot;-&quot;??_);_(@_)"/>
    <numFmt numFmtId="170" formatCode="_-* #,##0.000_-;\-* #,##0.000_-;_-* &quot;-&quot;??_-;_-@_-"/>
    <numFmt numFmtId="171" formatCode="0.000"/>
    <numFmt numFmtId="172" formatCode="_-* #,##0.000_-;\-* #,##0.000_-;_-* &quot;-&quot;???_-;_-@_-"/>
    <numFmt numFmtId="173" formatCode="_(* #,##0.0_);_(* \(#,##0.0\);_(* &quot;-&quot;_);_(@_)"/>
    <numFmt numFmtId="174" formatCode="_(* #,##0.0_);_(* \(#,##0.0\);_(* &quot;-&quot;?_);_(@_)"/>
    <numFmt numFmtId="175" formatCode="_(* #,##0.000000_);_(* \(#,##0.000000\);_(* &quot;-&quot;_);_(@_)"/>
    <numFmt numFmtId="176" formatCode="_-* #,##0.00000_-;\-* #,##0.00000_-;_-* &quot;-&quot;??_-;_-@_-"/>
  </numFmts>
  <fonts count="53" x14ac:knownFonts="1">
    <font>
      <sz val="11"/>
      <color theme="1"/>
      <name val="Calibri"/>
      <family val="2"/>
      <scheme val="minor"/>
    </font>
    <font>
      <b/>
      <sz val="12"/>
      <color rgb="FF000000"/>
      <name val="Arial"/>
      <family val="2"/>
    </font>
    <font>
      <sz val="10"/>
      <color rgb="FF000000"/>
      <name val="Arial"/>
      <family val="2"/>
    </font>
    <font>
      <i/>
      <sz val="10"/>
      <color rgb="FF000000"/>
      <name val="Arial"/>
      <family val="2"/>
    </font>
    <font>
      <b/>
      <sz val="10"/>
      <color rgb="FF000000"/>
      <name val="Arial"/>
      <family val="2"/>
    </font>
    <font>
      <b/>
      <sz val="8"/>
      <color rgb="FF000000"/>
      <name val="Arial"/>
      <family val="2"/>
    </font>
    <font>
      <sz val="8"/>
      <color rgb="FF000000"/>
      <name val="Arial"/>
      <family val="2"/>
    </font>
    <font>
      <b/>
      <sz val="10"/>
      <color rgb="FF000000"/>
      <name val="Times New Roman"/>
      <family val="1"/>
    </font>
    <font>
      <b/>
      <sz val="13"/>
      <color rgb="FF000000"/>
      <name val="Times New Roman"/>
      <family val="1"/>
    </font>
    <font>
      <sz val="11"/>
      <color theme="1"/>
      <name val="Calibri"/>
      <family val="2"/>
      <scheme val="minor"/>
    </font>
    <font>
      <b/>
      <sz val="11"/>
      <color theme="1"/>
      <name val="Calibri"/>
      <family val="2"/>
      <scheme val="minor"/>
    </font>
    <font>
      <b/>
      <sz val="13"/>
      <color theme="1"/>
      <name val="Times New Roman"/>
      <family val="1"/>
    </font>
    <font>
      <b/>
      <sz val="11"/>
      <color theme="1"/>
      <name val="Times New Roman"/>
      <family val="1"/>
    </font>
    <font>
      <b/>
      <sz val="13"/>
      <name val="Times New Roman"/>
      <family val="1"/>
    </font>
    <font>
      <i/>
      <sz val="12"/>
      <color rgb="FF000000"/>
      <name val="Times New Roman"/>
      <family val="1"/>
    </font>
    <font>
      <sz val="10"/>
      <color rgb="FFFF0000"/>
      <name val="Arial"/>
      <family val="2"/>
    </font>
    <font>
      <i/>
      <sz val="10"/>
      <color rgb="FF000000"/>
      <name val="Times New Roman"/>
      <family val="1"/>
    </font>
    <font>
      <sz val="11"/>
      <name val="Times New Roman"/>
      <family val="1"/>
    </font>
    <font>
      <b/>
      <sz val="11"/>
      <name val="Times New Roman"/>
      <family val="1"/>
    </font>
    <font>
      <sz val="12"/>
      <name val=".VnTime"/>
      <family val="2"/>
    </font>
    <font>
      <sz val="9"/>
      <color indexed="81"/>
      <name val="Tahoma"/>
      <family val="2"/>
    </font>
    <font>
      <b/>
      <sz val="9"/>
      <color indexed="81"/>
      <name val="Tahoma"/>
      <family val="2"/>
    </font>
    <font>
      <sz val="10"/>
      <name val="Arial"/>
      <family val="2"/>
    </font>
    <font>
      <b/>
      <sz val="9"/>
      <color rgb="FF000000"/>
      <name val="Arial"/>
      <family val="2"/>
    </font>
    <font>
      <sz val="12"/>
      <name val="Times New Roman"/>
      <family val="1"/>
    </font>
    <font>
      <sz val="10"/>
      <name val="Times New Roman"/>
      <family val="1"/>
    </font>
    <font>
      <i/>
      <sz val="10"/>
      <name val="Times New Roman"/>
      <family val="1"/>
    </font>
    <font>
      <b/>
      <sz val="13"/>
      <color rgb="FF000000"/>
      <name val="Arial"/>
      <family val="2"/>
    </font>
    <font>
      <sz val="9"/>
      <color rgb="FF000000"/>
      <name val="Arial"/>
      <family val="2"/>
    </font>
    <font>
      <i/>
      <sz val="11"/>
      <color rgb="FF000000"/>
      <name val="Arial"/>
      <family val="2"/>
    </font>
    <font>
      <i/>
      <sz val="11"/>
      <color theme="1"/>
      <name val="Times New Roman"/>
      <family val="1"/>
    </font>
    <font>
      <sz val="11"/>
      <color theme="1"/>
      <name val="Times New Roman"/>
      <family val="1"/>
    </font>
    <font>
      <b/>
      <sz val="12"/>
      <color rgb="FF000000"/>
      <name val="Times New Roman"/>
      <family val="1"/>
    </font>
    <font>
      <sz val="10"/>
      <color rgb="FF000000"/>
      <name val="Times New Roman"/>
      <family val="1"/>
    </font>
    <font>
      <sz val="12"/>
      <color theme="1"/>
      <name val="Times New Roman"/>
      <family val="2"/>
    </font>
    <font>
      <b/>
      <i/>
      <sz val="10"/>
      <color rgb="FF000000"/>
      <name val="Times New Roman"/>
      <family val="1"/>
    </font>
    <font>
      <b/>
      <i/>
      <sz val="11"/>
      <color theme="1"/>
      <name val="Times New Roman"/>
      <family val="1"/>
    </font>
    <font>
      <b/>
      <sz val="10"/>
      <name val="Times New Roman"/>
      <family val="1"/>
    </font>
    <font>
      <b/>
      <i/>
      <sz val="10"/>
      <name val="Times New Roman"/>
      <family val="1"/>
    </font>
    <font>
      <b/>
      <sz val="8"/>
      <color rgb="FF000000"/>
      <name val="Times New Roman"/>
      <family val="1"/>
    </font>
    <font>
      <sz val="8"/>
      <color rgb="FF000000"/>
      <name val="Times New Roman"/>
      <family val="1"/>
    </font>
    <font>
      <sz val="10"/>
      <color theme="1"/>
      <name val="Times New Roman"/>
      <family val="1"/>
    </font>
    <font>
      <i/>
      <sz val="12"/>
      <name val="Times New Roman"/>
      <family val="1"/>
    </font>
    <font>
      <i/>
      <sz val="11"/>
      <name val="Times New Roman"/>
      <family val="1"/>
    </font>
    <font>
      <b/>
      <i/>
      <sz val="11"/>
      <name val="Times New Roman"/>
      <family val="1"/>
    </font>
    <font>
      <b/>
      <i/>
      <sz val="10"/>
      <color theme="1"/>
      <name val="Times New Roman"/>
      <family val="1"/>
    </font>
    <font>
      <sz val="10"/>
      <color rgb="FFFF0000"/>
      <name val="Times New Roman"/>
      <family val="1"/>
    </font>
    <font>
      <i/>
      <sz val="10"/>
      <color rgb="FFFF0000"/>
      <name val="Times New Roman"/>
      <family val="1"/>
    </font>
    <font>
      <b/>
      <sz val="9"/>
      <color rgb="FF000000"/>
      <name val="Times New Roman"/>
      <family val="1"/>
    </font>
    <font>
      <sz val="9"/>
      <color rgb="FF000000"/>
      <name val="Times New Roman"/>
      <family val="1"/>
    </font>
    <font>
      <sz val="9"/>
      <color theme="1"/>
      <name val="Times New Roman"/>
      <family val="1"/>
    </font>
    <font>
      <sz val="10"/>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9">
    <xf numFmtId="0" fontId="0" fillId="0" borderId="0"/>
    <xf numFmtId="164" fontId="9" fillId="0" borderId="0" applyFont="0" applyFill="0" applyBorder="0" applyAlignment="0" applyProtection="0"/>
    <xf numFmtId="9" fontId="9" fillId="0" borderId="0" applyFont="0" applyFill="0" applyBorder="0" applyAlignment="0" applyProtection="0"/>
    <xf numFmtId="43" fontId="19" fillId="0" borderId="0" applyFont="0" applyFill="0" applyBorder="0" applyAlignment="0" applyProtection="0"/>
    <xf numFmtId="0" fontId="24" fillId="0" borderId="0"/>
    <xf numFmtId="0" fontId="22" fillId="0" borderId="0"/>
    <xf numFmtId="41" fontId="9" fillId="0" borderId="0" applyFont="0" applyFill="0" applyBorder="0" applyAlignment="0" applyProtection="0"/>
    <xf numFmtId="41" fontId="34" fillId="0" borderId="0" applyFont="0" applyFill="0" applyBorder="0" applyAlignment="0" applyProtection="0"/>
    <xf numFmtId="0" fontId="19" fillId="0" borderId="0"/>
  </cellStyleXfs>
  <cellXfs count="36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righ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0" fillId="0" borderId="0" xfId="0" applyNumberFormat="1"/>
    <xf numFmtId="0" fontId="4" fillId="0" borderId="7" xfId="0" applyFont="1" applyBorder="1" applyAlignment="1">
      <alignment horizontal="center" vertical="center" wrapText="1"/>
    </xf>
    <xf numFmtId="0" fontId="4" fillId="0" borderId="7" xfId="0" applyFont="1" applyBorder="1" applyAlignment="1">
      <alignment vertical="center" wrapText="1"/>
    </xf>
    <xf numFmtId="165" fontId="2" fillId="0" borderId="8" xfId="1" applyNumberFormat="1"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165" fontId="2" fillId="0" borderId="9" xfId="1" applyNumberFormat="1" applyFont="1" applyBorder="1" applyAlignment="1">
      <alignment vertical="center" wrapText="1"/>
    </xf>
    <xf numFmtId="166" fontId="4" fillId="0" borderId="8" xfId="2" applyNumberFormat="1" applyFont="1" applyBorder="1" applyAlignment="1">
      <alignment vertical="center" wrapText="1"/>
    </xf>
    <xf numFmtId="166" fontId="2" fillId="0" borderId="8" xfId="2" applyNumberFormat="1" applyFont="1" applyBorder="1" applyAlignment="1">
      <alignment vertical="center" wrapText="1"/>
    </xf>
    <xf numFmtId="0" fontId="4" fillId="0" borderId="9" xfId="0" applyFont="1" applyBorder="1" applyAlignment="1">
      <alignment horizontal="center" vertical="center" wrapText="1"/>
    </xf>
    <xf numFmtId="0" fontId="11" fillId="0" borderId="0" xfId="0" applyFont="1"/>
    <xf numFmtId="0" fontId="12" fillId="0" borderId="0" xfId="0" applyFont="1"/>
    <xf numFmtId="0" fontId="7" fillId="0" borderId="0" xfId="0" applyFont="1" applyAlignment="1">
      <alignment horizontal="left" vertical="center"/>
    </xf>
    <xf numFmtId="164" fontId="2" fillId="0" borderId="8" xfId="1" applyFont="1" applyBorder="1" applyAlignment="1">
      <alignment vertical="center" wrapText="1"/>
    </xf>
    <xf numFmtId="164" fontId="4" fillId="0" borderId="8" xfId="1" applyFont="1" applyBorder="1" applyAlignment="1">
      <alignment vertical="center" wrapText="1"/>
    </xf>
    <xf numFmtId="164" fontId="0" fillId="0" borderId="0" xfId="0" applyNumberFormat="1"/>
    <xf numFmtId="168" fontId="0" fillId="0" borderId="0" xfId="0" applyNumberFormat="1"/>
    <xf numFmtId="0" fontId="5" fillId="0" borderId="15" xfId="0" applyFont="1" applyBorder="1" applyAlignment="1">
      <alignment horizontal="center" vertical="center" wrapText="1"/>
    </xf>
    <xf numFmtId="0" fontId="7" fillId="0" borderId="0" xfId="0" applyFont="1" applyAlignment="1">
      <alignment horizontal="right" vertical="center"/>
    </xf>
    <xf numFmtId="0" fontId="0" fillId="0" borderId="0" xfId="0" applyAlignment="1">
      <alignment horizontal="center"/>
    </xf>
    <xf numFmtId="165" fontId="0" fillId="0" borderId="0" xfId="1" applyNumberFormat="1" applyFont="1"/>
    <xf numFmtId="165" fontId="0" fillId="0" borderId="8" xfId="1" applyNumberFormat="1" applyFont="1" applyBorder="1"/>
    <xf numFmtId="0" fontId="10" fillId="0" borderId="0" xfId="0" applyFont="1"/>
    <xf numFmtId="167" fontId="0" fillId="0" borderId="0" xfId="0" applyNumberFormat="1"/>
    <xf numFmtId="0" fontId="4" fillId="0" borderId="0" xfId="0" applyFont="1" applyAlignment="1">
      <alignment horizontal="left" vertical="center"/>
    </xf>
    <xf numFmtId="0" fontId="0" fillId="0" borderId="8" xfId="0" applyBorder="1"/>
    <xf numFmtId="165" fontId="10" fillId="0" borderId="0" xfId="0" applyNumberFormat="1" applyFont="1"/>
    <xf numFmtId="165" fontId="23" fillId="0" borderId="7" xfId="0" applyNumberFormat="1" applyFont="1" applyBorder="1" applyAlignment="1">
      <alignment vertical="center" wrapText="1"/>
    </xf>
    <xf numFmtId="170" fontId="23" fillId="0" borderId="7" xfId="0" applyNumberFormat="1" applyFont="1" applyBorder="1" applyAlignment="1">
      <alignment vertical="center" wrapText="1"/>
    </xf>
    <xf numFmtId="165" fontId="23" fillId="0" borderId="8" xfId="0" applyNumberFormat="1" applyFont="1" applyBorder="1" applyAlignment="1">
      <alignment vertical="center" wrapText="1"/>
    </xf>
    <xf numFmtId="165" fontId="28" fillId="0" borderId="8" xfId="0" applyNumberFormat="1" applyFont="1" applyBorder="1" applyAlignment="1">
      <alignment vertical="center" wrapText="1"/>
    </xf>
    <xf numFmtId="165" fontId="28" fillId="0" borderId="8" xfId="1" applyNumberFormat="1" applyFont="1" applyBorder="1" applyAlignment="1">
      <alignment vertical="center" wrapText="1"/>
    </xf>
    <xf numFmtId="165" fontId="28" fillId="0" borderId="8" xfId="1" quotePrefix="1" applyNumberFormat="1" applyFont="1" applyBorder="1" applyAlignment="1">
      <alignment vertical="center" wrapText="1"/>
    </xf>
    <xf numFmtId="165" fontId="23" fillId="0" borderId="8" xfId="1" applyNumberFormat="1" applyFont="1" applyBorder="1" applyAlignment="1">
      <alignment vertical="center" wrapText="1"/>
    </xf>
    <xf numFmtId="170" fontId="23" fillId="0" borderId="8" xfId="0" applyNumberFormat="1" applyFont="1" applyBorder="1" applyAlignment="1">
      <alignment vertical="center" wrapText="1"/>
    </xf>
    <xf numFmtId="0" fontId="0" fillId="0" borderId="18" xfId="0" applyBorder="1" applyAlignment="1">
      <alignment horizontal="center"/>
    </xf>
    <xf numFmtId="165" fontId="28" fillId="0" borderId="9" xfId="0" applyNumberFormat="1" applyFont="1" applyBorder="1" applyAlignment="1">
      <alignment vertical="center" wrapText="1"/>
    </xf>
    <xf numFmtId="165" fontId="28" fillId="0" borderId="9" xfId="1" quotePrefix="1" applyNumberFormat="1" applyFont="1" applyBorder="1" applyAlignment="1">
      <alignment vertical="center" wrapText="1"/>
    </xf>
    <xf numFmtId="165" fontId="28" fillId="0" borderId="9" xfId="1" applyNumberFormat="1" applyFont="1" applyBorder="1" applyAlignment="1">
      <alignment vertical="center" wrapText="1"/>
    </xf>
    <xf numFmtId="171" fontId="0" fillId="0" borderId="0" xfId="0" applyNumberFormat="1"/>
    <xf numFmtId="172" fontId="0" fillId="0" borderId="0" xfId="0" applyNumberFormat="1"/>
    <xf numFmtId="0" fontId="11" fillId="0" borderId="0" xfId="0" applyFont="1" applyAlignment="1">
      <alignment horizontal="center"/>
    </xf>
    <xf numFmtId="0" fontId="10" fillId="0" borderId="8" xfId="0" applyFont="1" applyBorder="1"/>
    <xf numFmtId="0" fontId="18" fillId="2" borderId="8" xfId="0" applyFont="1" applyFill="1" applyBorder="1" applyAlignment="1">
      <alignment horizontal="center" vertical="center" wrapText="1"/>
    </xf>
    <xf numFmtId="170" fontId="0" fillId="0" borderId="0" xfId="0" applyNumberFormat="1"/>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164" fontId="7" fillId="0" borderId="7" xfId="1" applyFont="1" applyBorder="1" applyAlignment="1">
      <alignment horizontal="center" vertical="center" wrapText="1"/>
    </xf>
    <xf numFmtId="0" fontId="7" fillId="0" borderId="8" xfId="0" applyFont="1" applyBorder="1" applyAlignment="1">
      <alignment vertical="center" wrapText="1"/>
    </xf>
    <xf numFmtId="165" fontId="7" fillId="0" borderId="8" xfId="1" applyNumberFormat="1" applyFont="1" applyBorder="1" applyAlignment="1">
      <alignment horizontal="center" vertical="center" wrapText="1"/>
    </xf>
    <xf numFmtId="167" fontId="7" fillId="0" borderId="8" xfId="1" applyNumberFormat="1" applyFont="1" applyBorder="1" applyAlignment="1">
      <alignment horizontal="center" vertical="center" wrapText="1"/>
    </xf>
    <xf numFmtId="167" fontId="7" fillId="0" borderId="8" xfId="1" applyNumberFormat="1" applyFont="1" applyBorder="1" applyAlignment="1">
      <alignment horizontal="left" vertical="center" wrapText="1"/>
    </xf>
    <xf numFmtId="0" fontId="33" fillId="0" borderId="8" xfId="0" applyFont="1" applyBorder="1" applyAlignment="1">
      <alignment horizontal="center" vertical="center" wrapText="1"/>
    </xf>
    <xf numFmtId="165" fontId="7" fillId="0" borderId="8" xfId="0" applyNumberFormat="1" applyFont="1" applyBorder="1" applyAlignment="1">
      <alignment horizontal="center" vertical="center" wrapText="1"/>
    </xf>
    <xf numFmtId="170" fontId="2" fillId="0" borderId="8" xfId="1" applyNumberFormat="1" applyFont="1" applyBorder="1" applyAlignment="1">
      <alignment vertical="center" wrapText="1"/>
    </xf>
    <xf numFmtId="170" fontId="4" fillId="0" borderId="8" xfId="1" applyNumberFormat="1" applyFont="1" applyBorder="1" applyAlignment="1">
      <alignment vertical="center" wrapText="1"/>
    </xf>
    <xf numFmtId="170" fontId="15" fillId="0" borderId="8" xfId="1" applyNumberFormat="1" applyFont="1" applyBorder="1" applyAlignment="1">
      <alignment vertical="center" wrapText="1"/>
    </xf>
    <xf numFmtId="170" fontId="2" fillId="0" borderId="9" xfId="1" applyNumberFormat="1" applyFont="1" applyBorder="1" applyAlignment="1">
      <alignment vertical="center" wrapText="1"/>
    </xf>
    <xf numFmtId="0" fontId="0" fillId="0" borderId="9" xfId="0" applyBorder="1"/>
    <xf numFmtId="164" fontId="28" fillId="0" borderId="8" xfId="1" applyFont="1" applyBorder="1" applyAlignment="1">
      <alignment vertical="center" wrapText="1"/>
    </xf>
    <xf numFmtId="0" fontId="17" fillId="2" borderId="8" xfId="0" applyFont="1" applyFill="1" applyBorder="1" applyAlignment="1">
      <alignment horizontal="center" vertical="center" wrapText="1"/>
    </xf>
    <xf numFmtId="0" fontId="35" fillId="0" borderId="8" xfId="0" applyFont="1" applyBorder="1" applyAlignment="1">
      <alignment horizontal="center" vertical="center" wrapText="1"/>
    </xf>
    <xf numFmtId="0" fontId="36" fillId="0" borderId="0" xfId="0" applyFont="1"/>
    <xf numFmtId="0" fontId="7" fillId="0" borderId="7" xfId="0" applyFont="1" applyBorder="1" applyAlignment="1">
      <alignment vertical="center" wrapText="1"/>
    </xf>
    <xf numFmtId="0" fontId="38" fillId="0" borderId="8" xfId="4" applyFont="1" applyBorder="1" applyAlignment="1">
      <alignment wrapText="1"/>
    </xf>
    <xf numFmtId="0" fontId="37" fillId="0" borderId="8" xfId="4" applyFont="1" applyBorder="1" applyAlignment="1">
      <alignment wrapText="1"/>
    </xf>
    <xf numFmtId="0" fontId="37" fillId="0" borderId="8" xfId="4"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169" fontId="25" fillId="2" borderId="8" xfId="7" applyNumberFormat="1" applyFont="1" applyFill="1" applyBorder="1" applyAlignment="1">
      <alignment horizontal="left" vertical="center" wrapText="1" shrinkToFit="1"/>
    </xf>
    <xf numFmtId="169" fontId="25" fillId="2" borderId="8" xfId="7" applyNumberFormat="1" applyFont="1" applyFill="1" applyBorder="1" applyAlignment="1">
      <alignment horizontal="left" vertical="center" shrinkToFit="1"/>
    </xf>
    <xf numFmtId="0" fontId="38" fillId="0" borderId="8" xfId="4" applyFont="1" applyBorder="1" applyAlignment="1">
      <alignment vertical="center" wrapText="1"/>
    </xf>
    <xf numFmtId="0" fontId="7" fillId="0" borderId="8" xfId="0" applyFont="1" applyBorder="1" applyAlignment="1">
      <alignment horizontal="left" vertical="center" wrapText="1"/>
    </xf>
    <xf numFmtId="0" fontId="35" fillId="0" borderId="8" xfId="0" applyFont="1" applyBorder="1" applyAlignment="1">
      <alignment horizontal="left" vertical="center" wrapText="1"/>
    </xf>
    <xf numFmtId="165" fontId="35" fillId="0" borderId="8" xfId="1" applyNumberFormat="1" applyFont="1" applyBorder="1" applyAlignment="1">
      <alignment horizontal="center" vertical="center" wrapText="1"/>
    </xf>
    <xf numFmtId="165" fontId="33" fillId="0" borderId="8" xfId="6" applyNumberFormat="1" applyFont="1" applyBorder="1" applyAlignment="1">
      <alignment horizontal="center" vertical="center" wrapText="1"/>
    </xf>
    <xf numFmtId="165" fontId="33" fillId="0" borderId="8" xfId="0" applyNumberFormat="1" applyFont="1" applyBorder="1" applyAlignment="1">
      <alignment horizontal="center" vertical="center" wrapText="1"/>
    </xf>
    <xf numFmtId="165" fontId="35" fillId="0" borderId="8" xfId="6" applyNumberFormat="1" applyFont="1" applyBorder="1" applyAlignment="1">
      <alignment horizontal="center" vertical="center" wrapText="1"/>
    </xf>
    <xf numFmtId="165" fontId="7" fillId="0" borderId="8" xfId="6" applyNumberFormat="1" applyFont="1" applyBorder="1" applyAlignment="1">
      <alignment horizontal="center" vertical="center" wrapText="1"/>
    </xf>
    <xf numFmtId="165" fontId="33" fillId="0" borderId="9" xfId="6" applyNumberFormat="1"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0" borderId="0" xfId="0" applyFont="1" applyAlignment="1">
      <alignment vertical="center" wrapText="1"/>
    </xf>
    <xf numFmtId="165" fontId="6" fillId="0" borderId="1" xfId="1" applyNumberFormat="1" applyFont="1" applyBorder="1" applyAlignment="1">
      <alignment vertical="center" wrapText="1"/>
    </xf>
    <xf numFmtId="167" fontId="6" fillId="0" borderId="1" xfId="1" applyNumberFormat="1" applyFont="1" applyBorder="1" applyAlignment="1">
      <alignment vertical="center" wrapText="1"/>
    </xf>
    <xf numFmtId="0" fontId="33" fillId="0" borderId="14" xfId="0" applyFont="1" applyBorder="1" applyAlignment="1">
      <alignment horizontal="center" vertical="center" wrapText="1"/>
    </xf>
    <xf numFmtId="169" fontId="25" fillId="2" borderId="14" xfId="7" applyNumberFormat="1" applyFont="1" applyFill="1" applyBorder="1" applyAlignment="1">
      <alignment horizontal="left" vertical="center" wrapText="1" shrinkToFit="1"/>
    </xf>
    <xf numFmtId="41" fontId="17" fillId="2" borderId="8" xfId="6" applyFont="1" applyFill="1" applyBorder="1" applyAlignment="1">
      <alignment horizontal="center" vertical="center" wrapText="1"/>
    </xf>
    <xf numFmtId="0" fontId="7" fillId="0" borderId="5" xfId="0" applyFont="1" applyBorder="1" applyAlignment="1">
      <alignment horizontal="center" vertical="center" wrapText="1"/>
    </xf>
    <xf numFmtId="167" fontId="33" fillId="0" borderId="8" xfId="1" quotePrefix="1" applyNumberFormat="1" applyFont="1" applyBorder="1" applyAlignment="1">
      <alignment vertical="center" wrapText="1"/>
    </xf>
    <xf numFmtId="0" fontId="31" fillId="0" borderId="0" xfId="0" applyFont="1"/>
    <xf numFmtId="0" fontId="16" fillId="0" borderId="0" xfId="0" applyFont="1" applyAlignment="1">
      <alignment horizontal="right" vertical="center"/>
    </xf>
    <xf numFmtId="0" fontId="39" fillId="0" borderId="1" xfId="0" applyFont="1" applyBorder="1" applyAlignment="1">
      <alignment horizontal="center" vertical="center" wrapText="1"/>
    </xf>
    <xf numFmtId="167" fontId="39" fillId="0" borderId="10" xfId="1" applyNumberFormat="1" applyFont="1" applyBorder="1" applyAlignment="1">
      <alignment horizontal="center" vertical="center" wrapText="1"/>
    </xf>
    <xf numFmtId="170" fontId="39" fillId="0" borderId="10" xfId="1" applyNumberFormat="1" applyFont="1" applyBorder="1" applyAlignment="1">
      <alignment horizontal="center" vertical="center" wrapText="1"/>
    </xf>
    <xf numFmtId="164" fontId="39" fillId="0" borderId="10" xfId="1" applyFont="1" applyBorder="1" applyAlignment="1">
      <alignment horizontal="center" vertical="center" wrapText="1"/>
    </xf>
    <xf numFmtId="165" fontId="39" fillId="0" borderId="10" xfId="1" applyNumberFormat="1" applyFont="1" applyBorder="1" applyAlignment="1">
      <alignment horizontal="center" vertical="center" wrapText="1"/>
    </xf>
    <xf numFmtId="167" fontId="40" fillId="0" borderId="10" xfId="1" applyNumberFormat="1" applyFont="1" applyBorder="1" applyAlignment="1">
      <alignment horizontal="center" vertical="center" wrapText="1"/>
    </xf>
    <xf numFmtId="167" fontId="7" fillId="0" borderId="10" xfId="1" applyNumberFormat="1" applyFont="1" applyBorder="1" applyAlignment="1">
      <alignment horizontal="center" vertical="center" wrapText="1"/>
    </xf>
    <xf numFmtId="0" fontId="41" fillId="0" borderId="0" xfId="0" applyFont="1"/>
    <xf numFmtId="167" fontId="7" fillId="0" borderId="3" xfId="1" applyNumberFormat="1" applyFont="1" applyBorder="1" applyAlignment="1">
      <alignment horizontal="center" vertical="center" wrapText="1"/>
    </xf>
    <xf numFmtId="167" fontId="39" fillId="0" borderId="9" xfId="1" applyNumberFormat="1" applyFont="1" applyBorder="1" applyAlignment="1">
      <alignment horizontal="center" vertical="center" wrapText="1"/>
    </xf>
    <xf numFmtId="167" fontId="39" fillId="0" borderId="0" xfId="1" applyNumberFormat="1" applyFont="1" applyBorder="1" applyAlignment="1">
      <alignment horizontal="center" vertical="center" wrapText="1"/>
    </xf>
    <xf numFmtId="0" fontId="33" fillId="0" borderId="0" xfId="0" applyFont="1" applyAlignment="1">
      <alignment vertical="center"/>
    </xf>
    <xf numFmtId="0" fontId="12"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174" fontId="31" fillId="0" borderId="0" xfId="0" applyNumberFormat="1" applyFont="1"/>
    <xf numFmtId="0" fontId="13" fillId="0" borderId="0" xfId="0" applyFont="1"/>
    <xf numFmtId="0" fontId="18" fillId="0" borderId="0" xfId="0" applyFont="1"/>
    <xf numFmtId="170" fontId="43" fillId="0" borderId="0" xfId="1" applyNumberFormat="1" applyFont="1"/>
    <xf numFmtId="0" fontId="17" fillId="0" borderId="0" xfId="0" applyFont="1"/>
    <xf numFmtId="0" fontId="37" fillId="0" borderId="0" xfId="0" applyFont="1" applyAlignment="1">
      <alignment horizontal="center" vertical="center"/>
    </xf>
    <xf numFmtId="165" fontId="25" fillId="0" borderId="0" xfId="1" applyNumberFormat="1" applyFont="1" applyAlignment="1">
      <alignment horizontal="center" vertical="center"/>
    </xf>
    <xf numFmtId="170" fontId="17" fillId="0" borderId="0" xfId="1" applyNumberFormat="1" applyFont="1"/>
    <xf numFmtId="0" fontId="37" fillId="0" borderId="2" xfId="0" applyFont="1" applyBorder="1" applyAlignment="1">
      <alignment horizontal="center" vertical="center" wrapText="1"/>
    </xf>
    <xf numFmtId="170" fontId="37" fillId="0" borderId="1" xfId="1"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7" xfId="0" applyFont="1" applyBorder="1" applyAlignment="1">
      <alignment vertical="center" wrapText="1"/>
    </xf>
    <xf numFmtId="170" fontId="37" fillId="0" borderId="7" xfId="1" applyNumberFormat="1" applyFont="1" applyBorder="1" applyAlignment="1">
      <alignment horizontal="center" vertical="center" wrapText="1"/>
    </xf>
    <xf numFmtId="0" fontId="37" fillId="0" borderId="8" xfId="0" applyFont="1" applyBorder="1" applyAlignment="1">
      <alignment horizontal="center" vertical="center" wrapText="1"/>
    </xf>
    <xf numFmtId="0" fontId="37" fillId="0" borderId="8" xfId="0" applyFont="1" applyBorder="1" applyAlignment="1">
      <alignment vertical="center" wrapText="1"/>
    </xf>
    <xf numFmtId="170" fontId="37" fillId="0" borderId="8" xfId="1" applyNumberFormat="1" applyFont="1" applyBorder="1" applyAlignment="1">
      <alignment horizontal="center" vertical="center" wrapText="1"/>
    </xf>
    <xf numFmtId="0" fontId="25" fillId="0" borderId="8" xfId="0" applyFont="1" applyBorder="1" applyAlignment="1">
      <alignment horizontal="center" vertical="center" wrapText="1"/>
    </xf>
    <xf numFmtId="0" fontId="26" fillId="0" borderId="8" xfId="0" applyFont="1" applyBorder="1" applyAlignment="1">
      <alignment vertical="center" wrapText="1"/>
    </xf>
    <xf numFmtId="170" fontId="25" fillId="0" borderId="8" xfId="1" applyNumberFormat="1" applyFont="1" applyBorder="1" applyAlignment="1">
      <alignment horizontal="center" vertical="center" wrapText="1"/>
    </xf>
    <xf numFmtId="0" fontId="25" fillId="0" borderId="8" xfId="0" applyFont="1" applyBorder="1" applyAlignment="1">
      <alignment vertical="center" wrapText="1"/>
    </xf>
    <xf numFmtId="0" fontId="38" fillId="0" borderId="8" xfId="0" applyFont="1" applyBorder="1" applyAlignment="1">
      <alignment vertical="center" wrapText="1"/>
    </xf>
    <xf numFmtId="0" fontId="26" fillId="0" borderId="8" xfId="0" quotePrefix="1" applyFont="1" applyBorder="1" applyAlignment="1">
      <alignment vertical="center" wrapText="1"/>
    </xf>
    <xf numFmtId="170" fontId="17" fillId="0" borderId="8" xfId="1" applyNumberFormat="1" applyFont="1" applyBorder="1"/>
    <xf numFmtId="170" fontId="25" fillId="0" borderId="8" xfId="1" applyNumberFormat="1" applyFont="1" applyFill="1" applyBorder="1" applyAlignment="1">
      <alignment horizontal="center" vertical="center" wrapText="1"/>
    </xf>
    <xf numFmtId="170" fontId="18" fillId="0" borderId="8" xfId="1" applyNumberFormat="1" applyFont="1" applyBorder="1"/>
    <xf numFmtId="170" fontId="25" fillId="0" borderId="8" xfId="1" applyNumberFormat="1" applyFont="1" applyBorder="1" applyAlignment="1">
      <alignment horizontal="right" vertical="center" wrapText="1"/>
    </xf>
    <xf numFmtId="0" fontId="25" fillId="0" borderId="8" xfId="0" quotePrefix="1" applyFont="1" applyBorder="1" applyAlignment="1">
      <alignment vertical="center" wrapText="1"/>
    </xf>
    <xf numFmtId="0" fontId="37" fillId="0" borderId="9" xfId="0" applyFont="1" applyBorder="1" applyAlignment="1">
      <alignment horizontal="center" vertical="center" wrapText="1"/>
    </xf>
    <xf numFmtId="0" fontId="37" fillId="0" borderId="9" xfId="0" applyFont="1" applyBorder="1" applyAlignment="1">
      <alignment vertical="center" wrapText="1"/>
    </xf>
    <xf numFmtId="170" fontId="25" fillId="0" borderId="9" xfId="1" applyNumberFormat="1" applyFont="1" applyBorder="1" applyAlignment="1">
      <alignment horizontal="center" vertical="center" wrapText="1"/>
    </xf>
    <xf numFmtId="0" fontId="37" fillId="0" borderId="0" xfId="0" applyFont="1" applyAlignment="1">
      <alignment horizontal="left" vertical="center"/>
    </xf>
    <xf numFmtId="165" fontId="25" fillId="0" borderId="0" xfId="1" applyNumberFormat="1" applyFont="1" applyAlignment="1">
      <alignment horizontal="right" vertical="center"/>
    </xf>
    <xf numFmtId="170" fontId="25" fillId="0" borderId="0" xfId="1" applyNumberFormat="1" applyFont="1" applyAlignment="1">
      <alignment horizontal="center" vertical="center"/>
    </xf>
    <xf numFmtId="0" fontId="44" fillId="0" borderId="0" xfId="0" applyFont="1"/>
    <xf numFmtId="0" fontId="7" fillId="0" borderId="0" xfId="0" applyFont="1" applyAlignment="1">
      <alignment vertical="center"/>
    </xf>
    <xf numFmtId="0" fontId="30" fillId="0" borderId="0" xfId="0" applyFont="1"/>
    <xf numFmtId="0" fontId="45" fillId="0" borderId="0" xfId="0" applyFont="1"/>
    <xf numFmtId="0" fontId="7" fillId="0" borderId="9" xfId="0" applyFont="1" applyBorder="1" applyAlignment="1">
      <alignment horizontal="left" vertical="center" wrapText="1"/>
    </xf>
    <xf numFmtId="0" fontId="7" fillId="0" borderId="10" xfId="0" applyFont="1" applyBorder="1" applyAlignment="1">
      <alignment horizontal="center" vertical="center" wrapText="1"/>
    </xf>
    <xf numFmtId="169" fontId="25" fillId="0" borderId="8" xfId="1" applyNumberFormat="1" applyFont="1" applyFill="1" applyBorder="1" applyAlignment="1">
      <alignment horizontal="left" wrapText="1"/>
    </xf>
    <xf numFmtId="0" fontId="25" fillId="0" borderId="8" xfId="0" applyFont="1" applyBorder="1" applyAlignment="1">
      <alignment horizontal="left" wrapText="1"/>
    </xf>
    <xf numFmtId="169" fontId="25" fillId="0" borderId="8" xfId="1" quotePrefix="1" applyNumberFormat="1" applyFont="1" applyFill="1" applyBorder="1" applyAlignment="1">
      <alignment horizontal="left" wrapText="1"/>
    </xf>
    <xf numFmtId="0" fontId="7" fillId="0" borderId="8" xfId="0" applyFont="1" applyBorder="1" applyAlignment="1">
      <alignment horizontal="center" wrapText="1"/>
    </xf>
    <xf numFmtId="0" fontId="7" fillId="0" borderId="8" xfId="0" applyFont="1" applyBorder="1" applyAlignment="1">
      <alignment wrapText="1"/>
    </xf>
    <xf numFmtId="0" fontId="33" fillId="0" borderId="8" xfId="0" applyFont="1" applyBorder="1" applyAlignment="1">
      <alignment horizontal="center" wrapText="1"/>
    </xf>
    <xf numFmtId="0" fontId="16" fillId="0" borderId="8" xfId="0" applyFont="1" applyBorder="1" applyAlignment="1">
      <alignment wrapText="1"/>
    </xf>
    <xf numFmtId="0" fontId="33" fillId="0" borderId="8" xfId="0" applyFont="1" applyBorder="1" applyAlignment="1">
      <alignment wrapText="1"/>
    </xf>
    <xf numFmtId="0" fontId="46" fillId="0" borderId="8" xfId="0" applyFont="1" applyBorder="1" applyAlignment="1">
      <alignment horizontal="center" wrapText="1"/>
    </xf>
    <xf numFmtId="0" fontId="47" fillId="0" borderId="8" xfId="0" applyFont="1" applyBorder="1" applyAlignment="1">
      <alignment wrapText="1"/>
    </xf>
    <xf numFmtId="0" fontId="26" fillId="0" borderId="8" xfId="0" applyFont="1" applyBorder="1" applyAlignment="1">
      <alignment wrapText="1"/>
    </xf>
    <xf numFmtId="0" fontId="47" fillId="0" borderId="8" xfId="0" quotePrefix="1" applyFont="1" applyBorder="1" applyAlignment="1">
      <alignment wrapText="1"/>
    </xf>
    <xf numFmtId="0" fontId="35" fillId="0" borderId="8" xfId="0" applyFont="1" applyBorder="1" applyAlignment="1">
      <alignment wrapText="1"/>
    </xf>
    <xf numFmtId="0" fontId="7" fillId="0" borderId="9" xfId="0" applyFont="1" applyBorder="1" applyAlignment="1">
      <alignment horizontal="center" wrapText="1"/>
    </xf>
    <xf numFmtId="0" fontId="7" fillId="0" borderId="9" xfId="0" applyFont="1" applyBorder="1" applyAlignment="1">
      <alignment wrapText="1"/>
    </xf>
    <xf numFmtId="167" fontId="4" fillId="0" borderId="8" xfId="1" applyNumberFormat="1" applyFont="1" applyBorder="1" applyAlignment="1">
      <alignment horizontal="center" wrapText="1"/>
    </xf>
    <xf numFmtId="167" fontId="4" fillId="0" borderId="8" xfId="0" applyNumberFormat="1" applyFont="1" applyBorder="1" applyAlignment="1">
      <alignment horizontal="center" wrapText="1"/>
    </xf>
    <xf numFmtId="167" fontId="2" fillId="0" borderId="8" xfId="1" applyNumberFormat="1" applyFont="1" applyBorder="1" applyAlignment="1">
      <alignment horizontal="center" wrapText="1"/>
    </xf>
    <xf numFmtId="0" fontId="2" fillId="0" borderId="9" xfId="0" applyFont="1" applyBorder="1" applyAlignment="1">
      <alignment horizontal="center" wrapText="1"/>
    </xf>
    <xf numFmtId="169" fontId="25" fillId="2" borderId="8" xfId="7" quotePrefix="1" applyNumberFormat="1" applyFont="1" applyFill="1" applyBorder="1" applyAlignment="1">
      <alignment horizontal="left" vertical="center" wrapText="1" shrinkToFit="1"/>
    </xf>
    <xf numFmtId="169" fontId="38" fillId="2" borderId="8" xfId="7" quotePrefix="1" applyNumberFormat="1" applyFont="1" applyFill="1" applyBorder="1" applyAlignment="1">
      <alignment horizontal="left" vertical="center" wrapText="1" shrinkToFit="1"/>
    </xf>
    <xf numFmtId="173" fontId="7" fillId="0" borderId="7" xfId="6" applyNumberFormat="1" applyFont="1" applyBorder="1" applyAlignment="1">
      <alignment horizontal="center" vertical="center" wrapText="1"/>
    </xf>
    <xf numFmtId="41" fontId="10" fillId="0" borderId="0" xfId="0" applyNumberFormat="1" applyFont="1"/>
    <xf numFmtId="0" fontId="25" fillId="2" borderId="8" xfId="0" applyFont="1" applyFill="1" applyBorder="1" applyAlignment="1">
      <alignment horizontal="center" vertical="center" wrapText="1"/>
    </xf>
    <xf numFmtId="41" fontId="25" fillId="2" borderId="8" xfId="6" applyFont="1" applyFill="1" applyBorder="1" applyAlignment="1">
      <alignment horizontal="center" vertical="center" wrapText="1"/>
    </xf>
    <xf numFmtId="41" fontId="0" fillId="0" borderId="0" xfId="0" applyNumberFormat="1"/>
    <xf numFmtId="0" fontId="25" fillId="0" borderId="8" xfId="0" applyFont="1" applyBorder="1" applyAlignment="1">
      <alignment horizontal="left" vertical="center" wrapText="1"/>
    </xf>
    <xf numFmtId="0" fontId="37" fillId="2" borderId="8" xfId="0" applyFont="1" applyFill="1" applyBorder="1" applyAlignment="1">
      <alignment horizontal="center" vertical="center" wrapText="1"/>
    </xf>
    <xf numFmtId="0" fontId="41" fillId="0" borderId="9" xfId="0" applyFont="1" applyBorder="1" applyAlignment="1">
      <alignment horizontal="center" vertical="center"/>
    </xf>
    <xf numFmtId="0" fontId="41" fillId="0" borderId="9" xfId="0" applyFont="1" applyBorder="1" applyAlignment="1">
      <alignment vertical="center" wrapText="1"/>
    </xf>
    <xf numFmtId="0" fontId="41" fillId="0" borderId="9" xfId="0" applyFont="1" applyBorder="1"/>
    <xf numFmtId="0" fontId="17" fillId="0" borderId="8" xfId="0" applyFont="1" applyBorder="1" applyAlignment="1">
      <alignment horizontal="left" vertical="center" wrapText="1"/>
    </xf>
    <xf numFmtId="169" fontId="17" fillId="2" borderId="8" xfId="7" applyNumberFormat="1" applyFont="1" applyFill="1" applyBorder="1" applyAlignment="1">
      <alignment horizontal="left" vertical="center" wrapText="1" shrinkToFit="1"/>
    </xf>
    <xf numFmtId="0" fontId="16" fillId="0" borderId="8" xfId="0" applyFont="1" applyBorder="1" applyAlignment="1">
      <alignment horizontal="center" vertical="center" wrapText="1"/>
    </xf>
    <xf numFmtId="0" fontId="43" fillId="0" borderId="8" xfId="0" applyFont="1" applyBorder="1" applyAlignment="1">
      <alignment vertical="center" wrapText="1"/>
    </xf>
    <xf numFmtId="0" fontId="26" fillId="2" borderId="8" xfId="0" applyFont="1" applyFill="1" applyBorder="1" applyAlignment="1">
      <alignment horizontal="center" vertical="center" wrapText="1"/>
    </xf>
    <xf numFmtId="41" fontId="26" fillId="2" borderId="8" xfId="6" applyFont="1" applyFill="1" applyBorder="1" applyAlignment="1">
      <alignment horizontal="center" vertical="center" wrapText="1"/>
    </xf>
    <xf numFmtId="167" fontId="16" fillId="0" borderId="8" xfId="1" quotePrefix="1" applyNumberFormat="1" applyFont="1" applyBorder="1" applyAlignment="1">
      <alignment vertical="center" wrapText="1"/>
    </xf>
    <xf numFmtId="0" fontId="52" fillId="0" borderId="0" xfId="0" applyFont="1"/>
    <xf numFmtId="0" fontId="17" fillId="0" borderId="8" xfId="0" applyFont="1" applyBorder="1" applyAlignment="1">
      <alignment vertical="center" wrapText="1"/>
    </xf>
    <xf numFmtId="0" fontId="31" fillId="0" borderId="9" xfId="0" applyFont="1" applyBorder="1" applyAlignment="1">
      <alignment vertical="center" wrapText="1"/>
    </xf>
    <xf numFmtId="0" fontId="17" fillId="0" borderId="14" xfId="0" applyFont="1" applyBorder="1" applyAlignment="1">
      <alignment vertical="center" wrapText="1"/>
    </xf>
    <xf numFmtId="0" fontId="37" fillId="2" borderId="14" xfId="0" applyFont="1" applyFill="1" applyBorder="1" applyAlignment="1">
      <alignment horizontal="center" vertical="center" wrapText="1"/>
    </xf>
    <xf numFmtId="167" fontId="7" fillId="0" borderId="14" xfId="1" applyNumberFormat="1" applyFont="1" applyBorder="1" applyAlignment="1">
      <alignment horizontal="left" vertical="center" wrapText="1"/>
    </xf>
    <xf numFmtId="0" fontId="33" fillId="0" borderId="9" xfId="0" applyFont="1" applyBorder="1" applyAlignment="1">
      <alignment horizontal="center" vertical="center" wrapText="1"/>
    </xf>
    <xf numFmtId="169" fontId="17" fillId="0" borderId="8" xfId="1" applyNumberFormat="1" applyFont="1" applyFill="1" applyBorder="1" applyAlignment="1">
      <alignment horizontal="left" vertical="center" wrapText="1"/>
    </xf>
    <xf numFmtId="0" fontId="25" fillId="2" borderId="14" xfId="0" applyFont="1" applyFill="1" applyBorder="1" applyAlignment="1">
      <alignment horizontal="center" vertical="center" wrapText="1"/>
    </xf>
    <xf numFmtId="41" fontId="25" fillId="2" borderId="14" xfId="6" applyFont="1" applyFill="1" applyBorder="1" applyAlignment="1">
      <alignment horizontal="center" vertical="center" wrapText="1"/>
    </xf>
    <xf numFmtId="41" fontId="26" fillId="2" borderId="14" xfId="6" applyFont="1" applyFill="1" applyBorder="1" applyAlignment="1">
      <alignment horizontal="center" vertical="center" wrapText="1"/>
    </xf>
    <xf numFmtId="167" fontId="16" fillId="0" borderId="14" xfId="1" quotePrefix="1" applyNumberFormat="1" applyFont="1" applyBorder="1" applyAlignment="1">
      <alignment vertical="center" wrapText="1"/>
    </xf>
    <xf numFmtId="0" fontId="17" fillId="0" borderId="8" xfId="0" applyFont="1" applyBorder="1" applyAlignment="1">
      <alignment horizontal="left" wrapText="1"/>
    </xf>
    <xf numFmtId="0" fontId="31" fillId="0" borderId="9" xfId="0" applyFont="1" applyBorder="1" applyAlignment="1">
      <alignment horizontal="center" vertical="center"/>
    </xf>
    <xf numFmtId="0" fontId="31" fillId="0" borderId="9" xfId="0" applyFont="1" applyBorder="1"/>
    <xf numFmtId="170" fontId="33" fillId="0" borderId="14" xfId="1" applyNumberFormat="1" applyFont="1" applyBorder="1" applyAlignment="1">
      <alignment horizontal="center" vertical="center" wrapText="1"/>
    </xf>
    <xf numFmtId="170" fontId="33" fillId="0" borderId="8" xfId="1" applyNumberFormat="1" applyFont="1" applyBorder="1" applyAlignment="1">
      <alignment horizontal="center" vertical="center" wrapText="1"/>
    </xf>
    <xf numFmtId="170" fontId="41" fillId="0" borderId="9" xfId="1" applyNumberFormat="1" applyFont="1" applyBorder="1" applyAlignment="1">
      <alignment vertical="center"/>
    </xf>
    <xf numFmtId="170" fontId="7" fillId="0" borderId="7" xfId="1" applyNumberFormat="1" applyFont="1" applyBorder="1" applyAlignment="1">
      <alignment horizontal="center" vertical="center" wrapText="1"/>
    </xf>
    <xf numFmtId="170" fontId="7" fillId="0" borderId="14" xfId="1" applyNumberFormat="1" applyFont="1" applyBorder="1" applyAlignment="1">
      <alignment horizontal="center" vertical="center" wrapText="1"/>
    </xf>
    <xf numFmtId="170" fontId="33" fillId="0" borderId="9" xfId="1" applyNumberFormat="1" applyFont="1" applyBorder="1" applyAlignment="1">
      <alignment horizontal="center" vertical="center" wrapText="1"/>
    </xf>
    <xf numFmtId="172" fontId="10" fillId="0" borderId="0" xfId="0" applyNumberFormat="1" applyFont="1"/>
    <xf numFmtId="170" fontId="7" fillId="0" borderId="8" xfId="1" applyNumberFormat="1" applyFont="1" applyBorder="1" applyAlignment="1">
      <alignment horizontal="center" vertical="center" wrapText="1"/>
    </xf>
    <xf numFmtId="175" fontId="0" fillId="0" borderId="0" xfId="0" applyNumberFormat="1"/>
    <xf numFmtId="170" fontId="0" fillId="0" borderId="8" xfId="1" applyNumberFormat="1" applyFont="1" applyBorder="1" applyAlignment="1">
      <alignment vertical="center"/>
    </xf>
    <xf numFmtId="170" fontId="17" fillId="0" borderId="8" xfId="1" applyNumberFormat="1" applyFont="1" applyFill="1" applyBorder="1" applyAlignment="1">
      <alignment vertical="center"/>
    </xf>
    <xf numFmtId="170" fontId="31" fillId="0" borderId="9" xfId="1" applyNumberFormat="1" applyFont="1" applyBorder="1" applyAlignment="1">
      <alignment vertical="center"/>
    </xf>
    <xf numFmtId="164" fontId="31" fillId="0" borderId="0" xfId="1" applyFont="1"/>
    <xf numFmtId="164" fontId="12" fillId="0" borderId="0" xfId="1" applyFont="1"/>
    <xf numFmtId="164" fontId="36" fillId="0" borderId="0" xfId="1" applyFont="1"/>
    <xf numFmtId="176" fontId="12" fillId="0" borderId="0" xfId="1" applyNumberFormat="1" applyFont="1"/>
    <xf numFmtId="170" fontId="25" fillId="2" borderId="8" xfId="1" applyNumberFormat="1" applyFont="1" applyFill="1" applyBorder="1" applyAlignment="1">
      <alignment horizontal="center" vertical="center" wrapText="1"/>
    </xf>
    <xf numFmtId="164" fontId="17" fillId="0" borderId="0" xfId="0" applyNumberFormat="1" applyFont="1"/>
    <xf numFmtId="164" fontId="18" fillId="0" borderId="0" xfId="0" applyNumberFormat="1" applyFont="1"/>
    <xf numFmtId="168" fontId="17" fillId="0" borderId="0" xfId="0" applyNumberFormat="1" applyFont="1"/>
    <xf numFmtId="170" fontId="4" fillId="0" borderId="7" xfId="1" applyNumberFormat="1" applyFont="1" applyBorder="1" applyAlignment="1">
      <alignment horizontal="center" wrapText="1"/>
    </xf>
    <xf numFmtId="170" fontId="4" fillId="0" borderId="8" xfId="1" applyNumberFormat="1" applyFont="1" applyBorder="1" applyAlignment="1">
      <alignment horizontal="center" wrapText="1"/>
    </xf>
    <xf numFmtId="170" fontId="2" fillId="0" borderId="8" xfId="1" applyNumberFormat="1" applyFont="1" applyBorder="1" applyAlignment="1">
      <alignment horizontal="center" wrapText="1"/>
    </xf>
    <xf numFmtId="170" fontId="0" fillId="0" borderId="8" xfId="1" applyNumberFormat="1" applyFont="1" applyBorder="1"/>
    <xf numFmtId="170" fontId="3" fillId="0" borderId="8" xfId="1" applyNumberFormat="1" applyFont="1" applyBorder="1" applyAlignment="1">
      <alignment horizontal="center" wrapText="1"/>
    </xf>
    <xf numFmtId="170" fontId="15" fillId="0" borderId="8" xfId="1" applyNumberFormat="1" applyFont="1" applyBorder="1" applyAlignment="1">
      <alignment horizontal="center" wrapText="1"/>
    </xf>
    <xf numFmtId="170" fontId="15" fillId="0" borderId="8" xfId="1" applyNumberFormat="1" applyFont="1" applyFill="1" applyBorder="1" applyAlignment="1">
      <alignment horizontal="center" wrapText="1"/>
    </xf>
    <xf numFmtId="0" fontId="0" fillId="2" borderId="0" xfId="0" applyFill="1"/>
    <xf numFmtId="0" fontId="10" fillId="2" borderId="0" xfId="0" applyFont="1" applyFill="1" applyAlignment="1">
      <alignment horizontal="center"/>
    </xf>
    <xf numFmtId="0" fontId="4" fillId="2" borderId="0" xfId="0" applyFont="1" applyFill="1" applyAlignment="1">
      <alignment horizontal="right" vertical="center"/>
    </xf>
    <xf numFmtId="0" fontId="4"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7" fillId="2" borderId="8" xfId="4" applyFont="1" applyFill="1" applyBorder="1" applyAlignment="1">
      <alignment wrapText="1"/>
    </xf>
    <xf numFmtId="0" fontId="10" fillId="2" borderId="0" xfId="0" applyFont="1" applyFill="1"/>
    <xf numFmtId="0" fontId="33" fillId="2" borderId="8" xfId="0" applyFont="1" applyFill="1" applyBorder="1" applyAlignment="1">
      <alignment horizontal="center" vertical="center" wrapText="1"/>
    </xf>
    <xf numFmtId="165" fontId="0" fillId="2" borderId="0" xfId="1" applyNumberFormat="1" applyFont="1" applyFill="1"/>
    <xf numFmtId="165" fontId="0" fillId="2" borderId="0" xfId="0" applyNumberFormat="1" applyFill="1"/>
    <xf numFmtId="165" fontId="10" fillId="2" borderId="0" xfId="1" applyNumberFormat="1" applyFont="1" applyFill="1"/>
    <xf numFmtId="165" fontId="10" fillId="2" borderId="0" xfId="0" applyNumberFormat="1" applyFont="1" applyFill="1"/>
    <xf numFmtId="0" fontId="37" fillId="2" borderId="8" xfId="4" applyFont="1" applyFill="1" applyBorder="1" applyAlignment="1">
      <alignment vertical="center" wrapText="1"/>
    </xf>
    <xf numFmtId="167" fontId="0" fillId="2" borderId="0" xfId="1" applyNumberFormat="1" applyFont="1" applyFill="1"/>
    <xf numFmtId="0" fontId="7" fillId="2" borderId="8"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0" fillId="2" borderId="8" xfId="0" applyFill="1" applyBorder="1"/>
    <xf numFmtId="0" fontId="33" fillId="2" borderId="9" xfId="0" applyFont="1" applyFill="1" applyBorder="1" applyAlignment="1">
      <alignment horizontal="center" vertical="center" wrapText="1"/>
    </xf>
    <xf numFmtId="0" fontId="11" fillId="2" borderId="0" xfId="0" applyFont="1" applyFill="1" applyAlignment="1">
      <alignment horizontal="center"/>
    </xf>
    <xf numFmtId="0" fontId="0" fillId="2" borderId="0" xfId="0" applyFill="1" applyAlignment="1">
      <alignment horizont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2" borderId="7" xfId="1" applyFont="1" applyFill="1" applyBorder="1" applyAlignment="1">
      <alignment horizontal="center" vertical="center" wrapText="1"/>
    </xf>
    <xf numFmtId="41" fontId="10" fillId="2" borderId="0" xfId="0" applyNumberFormat="1" applyFont="1" applyFill="1"/>
    <xf numFmtId="167" fontId="33" fillId="2" borderId="8" xfId="1" quotePrefix="1" applyNumberFormat="1" applyFont="1" applyFill="1" applyBorder="1" applyAlignment="1">
      <alignment vertical="center" wrapText="1"/>
    </xf>
    <xf numFmtId="0" fontId="17" fillId="2" borderId="8" xfId="0" applyFont="1" applyFill="1" applyBorder="1" applyAlignment="1">
      <alignment vertical="center" wrapText="1"/>
    </xf>
    <xf numFmtId="0" fontId="52" fillId="2" borderId="0" xfId="0" applyFont="1" applyFill="1"/>
    <xf numFmtId="167" fontId="16" fillId="2" borderId="8" xfId="1" quotePrefix="1" applyNumberFormat="1" applyFont="1" applyFill="1" applyBorder="1" applyAlignment="1">
      <alignment vertical="center" wrapText="1"/>
    </xf>
    <xf numFmtId="167" fontId="7" fillId="2" borderId="8" xfId="1" applyNumberFormat="1" applyFont="1" applyFill="1" applyBorder="1" applyAlignment="1">
      <alignment horizontal="left" vertical="center" wrapText="1"/>
    </xf>
    <xf numFmtId="0" fontId="17" fillId="2" borderId="14" xfId="0" applyFont="1" applyFill="1" applyBorder="1" applyAlignment="1">
      <alignment vertical="center" wrapText="1"/>
    </xf>
    <xf numFmtId="167" fontId="7" fillId="2" borderId="14" xfId="1" applyNumberFormat="1" applyFont="1" applyFill="1" applyBorder="1" applyAlignment="1">
      <alignment horizontal="left" vertical="center" wrapText="1"/>
    </xf>
    <xf numFmtId="0" fontId="31" fillId="2" borderId="9" xfId="0" applyFont="1" applyFill="1" applyBorder="1" applyAlignment="1">
      <alignment vertical="center" wrapText="1"/>
    </xf>
    <xf numFmtId="0" fontId="41" fillId="2" borderId="9" xfId="0" applyFont="1" applyFill="1" applyBorder="1" applyAlignment="1">
      <alignment horizontal="center" vertical="center"/>
    </xf>
    <xf numFmtId="0" fontId="41" fillId="2" borderId="9" xfId="0" applyFont="1" applyFill="1" applyBorder="1"/>
    <xf numFmtId="170" fontId="35" fillId="0" borderId="8" xfId="1" applyNumberFormat="1" applyFont="1" applyBorder="1" applyAlignment="1">
      <alignment horizontal="center" vertical="center" wrapText="1"/>
    </xf>
    <xf numFmtId="170" fontId="25" fillId="0" borderId="8" xfId="1" applyNumberFormat="1" applyFont="1" applyFill="1" applyBorder="1" applyAlignment="1">
      <alignment vertical="center" wrapText="1"/>
    </xf>
    <xf numFmtId="170" fontId="16" fillId="0" borderId="8" xfId="1" applyNumberFormat="1" applyFont="1" applyBorder="1" applyAlignment="1">
      <alignment horizontal="center" vertical="center" wrapText="1"/>
    </xf>
    <xf numFmtId="170" fontId="7" fillId="0" borderId="8" xfId="1" applyNumberFormat="1" applyFont="1" applyBorder="1" applyAlignment="1">
      <alignment vertical="center" wrapText="1"/>
    </xf>
    <xf numFmtId="170" fontId="7" fillId="0" borderId="9" xfId="1" applyNumberFormat="1" applyFont="1" applyBorder="1" applyAlignment="1">
      <alignment horizontal="center" vertical="center" wrapText="1"/>
    </xf>
    <xf numFmtId="170" fontId="7" fillId="0" borderId="9" xfId="1" applyNumberFormat="1" applyFont="1" applyBorder="1" applyAlignment="1">
      <alignment horizontal="right" vertical="center" wrapText="1"/>
    </xf>
    <xf numFmtId="170" fontId="48" fillId="2" borderId="8" xfId="1" applyNumberFormat="1" applyFont="1" applyFill="1" applyBorder="1" applyAlignment="1">
      <alignment horizontal="center" vertical="center" wrapText="1"/>
    </xf>
    <xf numFmtId="170" fontId="49" fillId="2" borderId="8" xfId="1" applyNumberFormat="1" applyFont="1" applyFill="1" applyBorder="1" applyAlignment="1">
      <alignment horizontal="center" vertical="center" wrapText="1"/>
    </xf>
    <xf numFmtId="170" fontId="50" fillId="2" borderId="8" xfId="1" applyNumberFormat="1" applyFont="1" applyFill="1" applyBorder="1"/>
    <xf numFmtId="170" fontId="48" fillId="2" borderId="9" xfId="1" applyNumberFormat="1" applyFont="1" applyFill="1" applyBorder="1" applyAlignment="1">
      <alignment horizontal="center" vertical="center" wrapText="1"/>
    </xf>
    <xf numFmtId="170" fontId="17" fillId="2" borderId="8" xfId="1" applyNumberFormat="1" applyFont="1" applyFill="1" applyBorder="1" applyAlignment="1">
      <alignment horizontal="center" vertical="center" wrapText="1"/>
    </xf>
    <xf numFmtId="170" fontId="18" fillId="2" borderId="8" xfId="1" applyNumberFormat="1" applyFont="1" applyFill="1" applyBorder="1" applyAlignment="1">
      <alignment horizontal="center" vertical="center" wrapText="1"/>
    </xf>
    <xf numFmtId="170" fontId="31" fillId="0" borderId="9" xfId="1" applyNumberFormat="1" applyFont="1" applyBorder="1" applyAlignment="1">
      <alignment horizontal="center" vertical="center"/>
    </xf>
    <xf numFmtId="170" fontId="25" fillId="0" borderId="8" xfId="1" applyNumberFormat="1" applyFont="1" applyFill="1" applyBorder="1" applyAlignment="1">
      <alignment vertical="center"/>
    </xf>
    <xf numFmtId="170" fontId="51" fillId="0" borderId="8" xfId="1" applyNumberFormat="1" applyFont="1" applyBorder="1" applyAlignment="1">
      <alignment vertical="center"/>
    </xf>
    <xf numFmtId="170" fontId="37" fillId="2" borderId="8" xfId="1" applyNumberFormat="1" applyFont="1" applyFill="1" applyBorder="1" applyAlignment="1">
      <alignment horizontal="center" vertical="center" wrapText="1"/>
    </xf>
    <xf numFmtId="170" fontId="41" fillId="0" borderId="9" xfId="1" applyNumberFormat="1" applyFont="1" applyBorder="1" applyAlignment="1">
      <alignment horizontal="center" vertical="center"/>
    </xf>
    <xf numFmtId="170" fontId="33" fillId="2" borderId="8" xfId="1" applyNumberFormat="1" applyFont="1" applyFill="1" applyBorder="1" applyAlignment="1">
      <alignment horizontal="center" vertical="center" wrapText="1"/>
    </xf>
    <xf numFmtId="170" fontId="7" fillId="2" borderId="7" xfId="1" applyNumberFormat="1" applyFont="1" applyFill="1" applyBorder="1" applyAlignment="1">
      <alignment horizontal="center" vertical="center" wrapText="1"/>
    </xf>
    <xf numFmtId="170" fontId="16" fillId="2" borderId="8" xfId="1" applyNumberFormat="1" applyFont="1" applyFill="1" applyBorder="1" applyAlignment="1">
      <alignment horizontal="center" vertical="center" wrapText="1"/>
    </xf>
    <xf numFmtId="170" fontId="7" fillId="2" borderId="8" xfId="1" applyNumberFormat="1" applyFont="1" applyFill="1" applyBorder="1" applyAlignment="1">
      <alignment horizontal="center" vertical="center" wrapText="1"/>
    </xf>
    <xf numFmtId="170" fontId="7" fillId="2" borderId="14" xfId="1" applyNumberFormat="1" applyFont="1" applyFill="1" applyBorder="1" applyAlignment="1">
      <alignment horizontal="center" vertical="center" wrapText="1"/>
    </xf>
    <xf numFmtId="170" fontId="33" fillId="2" borderId="14" xfId="1" applyNumberFormat="1" applyFont="1" applyFill="1" applyBorder="1" applyAlignment="1">
      <alignment horizontal="center" vertical="center" wrapText="1"/>
    </xf>
    <xf numFmtId="170" fontId="33" fillId="2" borderId="9" xfId="1" applyNumberFormat="1" applyFont="1" applyFill="1" applyBorder="1" applyAlignment="1">
      <alignment horizontal="center" vertical="center" wrapText="1"/>
    </xf>
    <xf numFmtId="170" fontId="41" fillId="2" borderId="9" xfId="1" applyNumberFormat="1" applyFont="1" applyFill="1" applyBorder="1" applyAlignment="1">
      <alignment vertical="center"/>
    </xf>
    <xf numFmtId="0" fontId="10" fillId="2" borderId="9" xfId="0" applyFont="1" applyFill="1" applyBorder="1"/>
    <xf numFmtId="0" fontId="5" fillId="2" borderId="9" xfId="0" applyFont="1" applyFill="1" applyBorder="1" applyAlignment="1">
      <alignment horizontal="left" vertical="center" wrapText="1"/>
    </xf>
    <xf numFmtId="170" fontId="10" fillId="2" borderId="9" xfId="1" applyNumberFormat="1" applyFont="1" applyFill="1" applyBorder="1"/>
    <xf numFmtId="0" fontId="12"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center" vertical="center"/>
    </xf>
    <xf numFmtId="0" fontId="16"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4" fillId="2" borderId="1" xfId="0" applyFont="1" applyFill="1" applyBorder="1" applyAlignment="1">
      <alignment horizontal="center" vertical="center" wrapText="1"/>
    </xf>
    <xf numFmtId="0" fontId="7" fillId="2" borderId="0" xfId="0" applyFont="1" applyFill="1" applyAlignment="1">
      <alignment horizontal="center" vertical="center"/>
    </xf>
    <xf numFmtId="0" fontId="16" fillId="2" borderId="0" xfId="0" applyFont="1" applyFill="1" applyAlignment="1">
      <alignment horizontal="center" vertical="center"/>
    </xf>
    <xf numFmtId="0" fontId="35" fillId="0" borderId="16" xfId="0" applyFont="1" applyBorder="1" applyAlignment="1">
      <alignment horizontal="left" vertical="center" wrapText="1"/>
    </xf>
    <xf numFmtId="0" fontId="39" fillId="0" borderId="1" xfId="0" applyFont="1" applyBorder="1" applyAlignment="1">
      <alignment horizontal="center" vertical="center" wrapText="1"/>
    </xf>
    <xf numFmtId="0" fontId="32" fillId="0" borderId="0" xfId="0" applyFont="1" applyAlignment="1">
      <alignment horizontal="center" vertical="center"/>
    </xf>
    <xf numFmtId="0" fontId="14" fillId="0" borderId="0" xfId="0" applyFont="1" applyAlignment="1">
      <alignment horizontal="center" vertical="center"/>
    </xf>
    <xf numFmtId="0" fontId="32"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2" fillId="2" borderId="0" xfId="0" applyFont="1" applyFill="1" applyAlignment="1">
      <alignment horizontal="center" vertical="center" wrapText="1"/>
    </xf>
    <xf numFmtId="0" fontId="14" fillId="2" borderId="0" xfId="0" applyFont="1" applyFill="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vertical="center" wrapText="1"/>
    </xf>
  </cellXfs>
  <cellStyles count="9">
    <cellStyle name="Comma" xfId="1" builtinId="3"/>
    <cellStyle name="Comma [0]" xfId="6" builtinId="6"/>
    <cellStyle name="Comma [0] 2 2" xfId="7" xr:uid="{286A65E8-064D-487D-95CC-D0EF8A7877FE}"/>
    <cellStyle name="Comma 2" xfId="3" xr:uid="{00000000-0005-0000-0000-000001000000}"/>
    <cellStyle name="Normal" xfId="0" builtinId="0"/>
    <cellStyle name="Normal 2_Cấp 57" xfId="5" xr:uid="{00000000-0005-0000-0000-000004000000}"/>
    <cellStyle name="Normal 7" xfId="4" xr:uid="{00000000-0005-0000-0000-000005000000}"/>
    <cellStyle name="Normal 8" xfId="8" xr:uid="{D0FC4C12-A1CC-4931-BB0A-B52082E7B55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UBND%20X&#195;%20PH&#217;%20Y&#202;N%202025/I.%20LINH%20VUC%20TAI%20CHINH%20NGAN%20SACH/4.%20ky%20hop%20chinh%20th&#432;c%20th&#225;ng%2012.2025%20H&#272;ND%20xa/Giao%20D&#7920;%20to&#225;n%202026%20TA%20Bi&#7875;u%20m&#7851;u%20d&#7921;%20to&#225;n%202026%20L2%20(l&#7845;y%20s&#7889;%20lieu%20chi%20truong%20MN%20huy%20t&#226;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L 2025 trình tinh (2)"/>
      <sheetName val="Sheet1"/>
      <sheetName val="1,DT Chi SN kte MT"/>
      <sheetName val="2,DT su nghiep GD Và ĐT"/>
      <sheetName val="3,DT SN y tế"/>
      <sheetName val="4,SNVHTT TTDTT"/>
      <sheetName val="5. chi QLNN"/>
      <sheetName val="6, CHI đbxh"/>
      <sheetName val="7. CHI ANQP"/>
      <sheetName val="giao DT 26"/>
      <sheetName val=" Lương 2025 TT dã cat di ST TA"/>
      <sheetName val="DT Chi SN kte MT (2)"/>
      <sheetName val="NQ83"/>
      <sheetName val="NQ 78,80"/>
      <sheetName val="ma túy"/>
      <sheetName val="Lương 2025 trình tỉnh chốt"/>
      <sheetName val="Lương 2025 trình tỉnh"/>
      <sheetName val="Lương 2025 thực tế"/>
      <sheetName val="tăng lương t9-12.2025"/>
      <sheetName val="TL 2025 trình tinh"/>
      <sheetName val="tăng lương 2026"/>
      <sheetName val="Tăng lương 2025 tháng thực tế"/>
      <sheetName val=" Lương 2025 TT dã cat di ST"/>
      <sheetName val="THÊM GIỜ TIẾNG ANH"/>
      <sheetName val="Tăng lương 2026 TT"/>
      <sheetName val="Nhân viên hợp đồng "/>
      <sheetName val="PC Thể dục"/>
      <sheetName val="TL 2025 thực tế"/>
      <sheetName val="Tăng lương 2026 trinh tinh"/>
      <sheetName val="cấp ủy 169"/>
      <sheetName val="HĐND"/>
      <sheetName val="hưu xã"/>
      <sheetName val="đất trồng lúa"/>
      <sheetName val="128"/>
      <sheetName val="127"/>
    </sheetNames>
    <sheetDataSet>
      <sheetData sheetId="0"/>
      <sheetData sheetId="1"/>
      <sheetData sheetId="2"/>
      <sheetData sheetId="3"/>
      <sheetData sheetId="4"/>
      <sheetData sheetId="5"/>
      <sheetData sheetId="6"/>
      <sheetData sheetId="7"/>
      <sheetData sheetId="8"/>
      <sheetData sheetId="9">
        <row r="14">
          <cell r="C14">
            <v>15934000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8"/>
  <sheetViews>
    <sheetView topLeftCell="A37" workbookViewId="0">
      <selection activeCell="B43" sqref="B43"/>
    </sheetView>
  </sheetViews>
  <sheetFormatPr defaultRowHeight="15" x14ac:dyDescent="0.25"/>
  <cols>
    <col min="1" max="1" width="27.5703125" customWidth="1"/>
    <col min="2" max="2" width="68.140625" customWidth="1"/>
  </cols>
  <sheetData>
    <row r="1" spans="1:2" ht="15.75" x14ac:dyDescent="0.25">
      <c r="A1" s="1" t="s">
        <v>0</v>
      </c>
    </row>
    <row r="2" spans="1:2" x14ac:dyDescent="0.25">
      <c r="A2" s="2" t="s">
        <v>1</v>
      </c>
    </row>
    <row r="3" spans="1:2" x14ac:dyDescent="0.25">
      <c r="A3" s="4" t="s">
        <v>2</v>
      </c>
    </row>
    <row r="4" spans="1:2" x14ac:dyDescent="0.25">
      <c r="A4" s="5" t="s">
        <v>3</v>
      </c>
      <c r="B4" s="5" t="s">
        <v>4</v>
      </c>
    </row>
    <row r="5" spans="1:2" x14ac:dyDescent="0.25">
      <c r="A5" s="6" t="s">
        <v>5</v>
      </c>
      <c r="B5" s="6" t="s">
        <v>6</v>
      </c>
    </row>
    <row r="6" spans="1:2" x14ac:dyDescent="0.25">
      <c r="A6" s="6" t="s">
        <v>7</v>
      </c>
      <c r="B6" s="6" t="s">
        <v>8</v>
      </c>
    </row>
    <row r="7" spans="1:2" x14ac:dyDescent="0.25">
      <c r="A7" s="5" t="s">
        <v>9</v>
      </c>
      <c r="B7" s="5" t="s">
        <v>10</v>
      </c>
    </row>
    <row r="8" spans="1:2" ht="25.5" x14ac:dyDescent="0.25">
      <c r="A8" s="6" t="s">
        <v>11</v>
      </c>
      <c r="B8" s="6" t="s">
        <v>12</v>
      </c>
    </row>
    <row r="9" spans="1:2" ht="25.5" x14ac:dyDescent="0.25">
      <c r="A9" s="6" t="s">
        <v>13</v>
      </c>
      <c r="B9" s="6" t="s">
        <v>14</v>
      </c>
    </row>
    <row r="10" spans="1:2" ht="25.5" x14ac:dyDescent="0.25">
      <c r="A10" s="6" t="s">
        <v>15</v>
      </c>
      <c r="B10" s="6" t="s">
        <v>16</v>
      </c>
    </row>
    <row r="11" spans="1:2" ht="38.25" x14ac:dyDescent="0.25">
      <c r="A11" s="6" t="s">
        <v>17</v>
      </c>
      <c r="B11" s="6" t="s">
        <v>18</v>
      </c>
    </row>
    <row r="12" spans="1:2" x14ac:dyDescent="0.25">
      <c r="A12" s="5" t="s">
        <v>19</v>
      </c>
      <c r="B12" s="5" t="s">
        <v>20</v>
      </c>
    </row>
    <row r="13" spans="1:2" x14ac:dyDescent="0.25">
      <c r="A13" s="6" t="s">
        <v>21</v>
      </c>
      <c r="B13" s="6" t="s">
        <v>22</v>
      </c>
    </row>
    <row r="14" spans="1:2" x14ac:dyDescent="0.25">
      <c r="A14" s="6" t="s">
        <v>23</v>
      </c>
      <c r="B14" s="6" t="s">
        <v>24</v>
      </c>
    </row>
    <row r="15" spans="1:2" ht="25.5" x14ac:dyDescent="0.25">
      <c r="A15" s="6" t="s">
        <v>25</v>
      </c>
      <c r="B15" s="6" t="s">
        <v>26</v>
      </c>
    </row>
    <row r="16" spans="1:2" x14ac:dyDescent="0.25">
      <c r="A16" s="6" t="s">
        <v>27</v>
      </c>
      <c r="B16" s="6" t="s">
        <v>28</v>
      </c>
    </row>
    <row r="17" spans="1:2" x14ac:dyDescent="0.25">
      <c r="A17" s="6" t="s">
        <v>29</v>
      </c>
      <c r="B17" s="6" t="s">
        <v>30</v>
      </c>
    </row>
    <row r="18" spans="1:2" x14ac:dyDescent="0.25">
      <c r="A18" s="5" t="s">
        <v>31</v>
      </c>
      <c r="B18" s="5" t="s">
        <v>32</v>
      </c>
    </row>
    <row r="19" spans="1:2" x14ac:dyDescent="0.25">
      <c r="A19" s="7" t="s">
        <v>33</v>
      </c>
      <c r="B19" s="6" t="s">
        <v>34</v>
      </c>
    </row>
    <row r="20" spans="1:2" x14ac:dyDescent="0.25">
      <c r="A20" s="6" t="s">
        <v>35</v>
      </c>
      <c r="B20" s="6" t="s">
        <v>36</v>
      </c>
    </row>
    <row r="21" spans="1:2" x14ac:dyDescent="0.25">
      <c r="A21" s="6" t="s">
        <v>37</v>
      </c>
      <c r="B21" s="6" t="s">
        <v>38</v>
      </c>
    </row>
    <row r="22" spans="1:2" x14ac:dyDescent="0.25">
      <c r="A22" s="6" t="s">
        <v>39</v>
      </c>
      <c r="B22" s="6" t="s">
        <v>40</v>
      </c>
    </row>
    <row r="23" spans="1:2" x14ac:dyDescent="0.25">
      <c r="A23" s="7" t="s">
        <v>41</v>
      </c>
      <c r="B23" s="6" t="s">
        <v>42</v>
      </c>
    </row>
    <row r="24" spans="1:2" x14ac:dyDescent="0.25">
      <c r="A24" s="6" t="s">
        <v>43</v>
      </c>
      <c r="B24" s="6" t="s">
        <v>44</v>
      </c>
    </row>
    <row r="25" spans="1:2" x14ac:dyDescent="0.25">
      <c r="A25" s="6" t="s">
        <v>45</v>
      </c>
      <c r="B25" s="6" t="s">
        <v>46</v>
      </c>
    </row>
    <row r="26" spans="1:2" x14ac:dyDescent="0.25">
      <c r="A26" s="6" t="s">
        <v>47</v>
      </c>
      <c r="B26" s="6" t="s">
        <v>48</v>
      </c>
    </row>
    <row r="27" spans="1:2" x14ac:dyDescent="0.25">
      <c r="A27" s="6" t="s">
        <v>49</v>
      </c>
      <c r="B27" s="6" t="s">
        <v>50</v>
      </c>
    </row>
    <row r="28" spans="1:2" x14ac:dyDescent="0.25">
      <c r="A28" s="5" t="s">
        <v>51</v>
      </c>
      <c r="B28" s="5" t="s">
        <v>52</v>
      </c>
    </row>
    <row r="29" spans="1:2" x14ac:dyDescent="0.25">
      <c r="A29" s="7" t="s">
        <v>33</v>
      </c>
      <c r="B29" s="6" t="s">
        <v>34</v>
      </c>
    </row>
    <row r="30" spans="1:2" ht="25.5" x14ac:dyDescent="0.25">
      <c r="A30" s="6" t="s">
        <v>53</v>
      </c>
      <c r="B30" s="6" t="s">
        <v>54</v>
      </c>
    </row>
    <row r="31" spans="1:2" ht="25.5" x14ac:dyDescent="0.25">
      <c r="A31" s="6" t="s">
        <v>55</v>
      </c>
      <c r="B31" s="6" t="s">
        <v>56</v>
      </c>
    </row>
    <row r="32" spans="1:2" ht="25.5" x14ac:dyDescent="0.25">
      <c r="A32" s="6" t="s">
        <v>57</v>
      </c>
      <c r="B32" s="6" t="s">
        <v>58</v>
      </c>
    </row>
    <row r="33" spans="1:2" ht="25.5" x14ac:dyDescent="0.25">
      <c r="A33" s="6" t="s">
        <v>59</v>
      </c>
      <c r="B33" s="6" t="s">
        <v>60</v>
      </c>
    </row>
    <row r="34" spans="1:2" x14ac:dyDescent="0.25">
      <c r="A34" s="6" t="s">
        <v>61</v>
      </c>
      <c r="B34" s="6" t="s">
        <v>62</v>
      </c>
    </row>
    <row r="35" spans="1:2" ht="25.5" x14ac:dyDescent="0.25">
      <c r="A35" s="6" t="s">
        <v>63</v>
      </c>
      <c r="B35" s="6" t="s">
        <v>64</v>
      </c>
    </row>
    <row r="36" spans="1:2" ht="25.5" x14ac:dyDescent="0.25">
      <c r="A36" s="6" t="s">
        <v>65</v>
      </c>
      <c r="B36" s="6" t="s">
        <v>66</v>
      </c>
    </row>
    <row r="37" spans="1:2" ht="25.5" x14ac:dyDescent="0.25">
      <c r="A37" s="6" t="s">
        <v>67</v>
      </c>
      <c r="B37" s="6" t="s">
        <v>68</v>
      </c>
    </row>
    <row r="38" spans="1:2" x14ac:dyDescent="0.25">
      <c r="A38" s="6" t="s">
        <v>69</v>
      </c>
      <c r="B38" s="6" t="s">
        <v>70</v>
      </c>
    </row>
    <row r="39" spans="1:2" ht="25.5" x14ac:dyDescent="0.25">
      <c r="A39" s="6" t="s">
        <v>71</v>
      </c>
      <c r="B39" s="6" t="s">
        <v>72</v>
      </c>
    </row>
    <row r="40" spans="1:2" ht="25.5" x14ac:dyDescent="0.25">
      <c r="A40" s="6" t="s">
        <v>73</v>
      </c>
      <c r="B40" s="6" t="s">
        <v>74</v>
      </c>
    </row>
    <row r="41" spans="1:2" x14ac:dyDescent="0.25">
      <c r="A41" s="7" t="s">
        <v>41</v>
      </c>
      <c r="B41" s="5" t="s">
        <v>75</v>
      </c>
    </row>
    <row r="42" spans="1:2" ht="25.5" x14ac:dyDescent="0.25">
      <c r="A42" s="6" t="s">
        <v>76</v>
      </c>
      <c r="B42" s="6" t="s">
        <v>77</v>
      </c>
    </row>
    <row r="43" spans="1:2" x14ac:dyDescent="0.25">
      <c r="A43" s="6" t="s">
        <v>78</v>
      </c>
      <c r="B43" s="6" t="s">
        <v>79</v>
      </c>
    </row>
    <row r="44" spans="1:2" ht="25.5" x14ac:dyDescent="0.25">
      <c r="A44" s="6" t="s">
        <v>80</v>
      </c>
      <c r="B44" s="6" t="s">
        <v>81</v>
      </c>
    </row>
    <row r="45" spans="1:2" ht="25.5" x14ac:dyDescent="0.25">
      <c r="A45" s="6" t="s">
        <v>82</v>
      </c>
      <c r="B45" s="6" t="s">
        <v>83</v>
      </c>
    </row>
    <row r="46" spans="1:2" x14ac:dyDescent="0.25">
      <c r="A46" s="6" t="s">
        <v>84</v>
      </c>
      <c r="B46" s="6" t="s">
        <v>85</v>
      </c>
    </row>
    <row r="47" spans="1:2" ht="25.5" x14ac:dyDescent="0.25">
      <c r="A47" s="6" t="s">
        <v>86</v>
      </c>
      <c r="B47" s="6" t="s">
        <v>87</v>
      </c>
    </row>
    <row r="48" spans="1:2" ht="25.5" x14ac:dyDescent="0.25">
      <c r="A48" s="6" t="s">
        <v>88</v>
      </c>
      <c r="B48" s="6" t="s">
        <v>89</v>
      </c>
    </row>
    <row r="49" spans="1:2" ht="25.5" x14ac:dyDescent="0.25">
      <c r="A49" s="6" t="s">
        <v>90</v>
      </c>
      <c r="B49" s="6" t="s">
        <v>91</v>
      </c>
    </row>
    <row r="50" spans="1:2" ht="25.5" x14ac:dyDescent="0.25">
      <c r="A50" s="6" t="s">
        <v>92</v>
      </c>
      <c r="B50" s="6" t="s">
        <v>93</v>
      </c>
    </row>
    <row r="51" spans="1:2" ht="25.5" x14ac:dyDescent="0.25">
      <c r="A51" s="6" t="s">
        <v>94</v>
      </c>
      <c r="B51" s="6" t="s">
        <v>95</v>
      </c>
    </row>
    <row r="52" spans="1:2" ht="25.5" x14ac:dyDescent="0.25">
      <c r="A52" s="6" t="s">
        <v>96</v>
      </c>
      <c r="B52" s="6" t="s">
        <v>97</v>
      </c>
    </row>
    <row r="53" spans="1:2" x14ac:dyDescent="0.25">
      <c r="A53" s="6" t="s">
        <v>98</v>
      </c>
      <c r="B53" s="6" t="s">
        <v>99</v>
      </c>
    </row>
    <row r="54" spans="1:2" ht="25.5" x14ac:dyDescent="0.25">
      <c r="A54" s="6" t="s">
        <v>100</v>
      </c>
      <c r="B54" s="6" t="s">
        <v>101</v>
      </c>
    </row>
    <row r="55" spans="1:2" ht="25.5" x14ac:dyDescent="0.25">
      <c r="A55" s="6" t="s">
        <v>102</v>
      </c>
      <c r="B55" s="6" t="s">
        <v>103</v>
      </c>
    </row>
    <row r="56" spans="1:2" ht="38.25" x14ac:dyDescent="0.25">
      <c r="A56" s="6" t="s">
        <v>104</v>
      </c>
      <c r="B56" s="6" t="s">
        <v>105</v>
      </c>
    </row>
    <row r="57" spans="1:2" ht="25.5" x14ac:dyDescent="0.25">
      <c r="A57" s="6" t="s">
        <v>106</v>
      </c>
      <c r="B57" s="6" t="s">
        <v>107</v>
      </c>
    </row>
    <row r="58" spans="1:2" x14ac:dyDescent="0.25">
      <c r="A58" s="6" t="s">
        <v>108</v>
      </c>
      <c r="B58" s="6" t="s">
        <v>109</v>
      </c>
    </row>
    <row r="59" spans="1:2" ht="25.5" x14ac:dyDescent="0.25">
      <c r="A59" s="6" t="s">
        <v>110</v>
      </c>
      <c r="B59" s="6" t="s">
        <v>111</v>
      </c>
    </row>
    <row r="60" spans="1:2" x14ac:dyDescent="0.25">
      <c r="A60" s="5" t="s">
        <v>112</v>
      </c>
      <c r="B60" s="5" t="s">
        <v>113</v>
      </c>
    </row>
    <row r="61" spans="1:2" x14ac:dyDescent="0.25">
      <c r="A61" s="6" t="s">
        <v>114</v>
      </c>
      <c r="B61" s="6" t="s">
        <v>115</v>
      </c>
    </row>
    <row r="62" spans="1:2" ht="25.5" x14ac:dyDescent="0.25">
      <c r="A62" s="6" t="s">
        <v>116</v>
      </c>
      <c r="B62" s="6" t="s">
        <v>117</v>
      </c>
    </row>
    <row r="63" spans="1:2" x14ac:dyDescent="0.25">
      <c r="A63" s="6" t="s">
        <v>118</v>
      </c>
      <c r="B63" s="6" t="s">
        <v>119</v>
      </c>
    </row>
    <row r="64" spans="1:2" x14ac:dyDescent="0.25">
      <c r="A64" s="6" t="s">
        <v>120</v>
      </c>
      <c r="B64" s="6" t="s">
        <v>121</v>
      </c>
    </row>
    <row r="65" spans="1:2" x14ac:dyDescent="0.25">
      <c r="A65" s="6" t="s">
        <v>122</v>
      </c>
      <c r="B65" s="6" t="s">
        <v>123</v>
      </c>
    </row>
    <row r="66" spans="1:2" ht="25.5" x14ac:dyDescent="0.25">
      <c r="A66" s="6" t="s">
        <v>124</v>
      </c>
      <c r="B66" s="6" t="s">
        <v>125</v>
      </c>
    </row>
    <row r="67" spans="1:2" ht="25.5" x14ac:dyDescent="0.25">
      <c r="A67" s="6" t="s">
        <v>126</v>
      </c>
      <c r="B67" s="6" t="s">
        <v>127</v>
      </c>
    </row>
    <row r="68" spans="1:2" ht="25.5" x14ac:dyDescent="0.25">
      <c r="A68" s="6" t="s">
        <v>128</v>
      </c>
      <c r="B68" s="6" t="s">
        <v>129</v>
      </c>
    </row>
    <row r="69" spans="1:2" ht="25.5" x14ac:dyDescent="0.25">
      <c r="A69" s="6" t="s">
        <v>130</v>
      </c>
      <c r="B69" s="6" t="s">
        <v>131</v>
      </c>
    </row>
    <row r="70" spans="1:2" ht="25.5" x14ac:dyDescent="0.25">
      <c r="A70" s="6" t="s">
        <v>132</v>
      </c>
      <c r="B70" s="6" t="s">
        <v>133</v>
      </c>
    </row>
    <row r="71" spans="1:2" x14ac:dyDescent="0.25">
      <c r="A71" s="6" t="s">
        <v>134</v>
      </c>
      <c r="B71" s="6" t="s">
        <v>135</v>
      </c>
    </row>
    <row r="72" spans="1:2" ht="25.5" x14ac:dyDescent="0.25">
      <c r="A72" s="6" t="s">
        <v>136</v>
      </c>
      <c r="B72" s="6" t="s">
        <v>137</v>
      </c>
    </row>
    <row r="73" spans="1:2" x14ac:dyDescent="0.25">
      <c r="A73" s="6" t="s">
        <v>138</v>
      </c>
      <c r="B73" s="6" t="s">
        <v>139</v>
      </c>
    </row>
    <row r="74" spans="1:2" x14ac:dyDescent="0.25">
      <c r="A74" s="6" t="s">
        <v>140</v>
      </c>
      <c r="B74" s="6" t="s">
        <v>141</v>
      </c>
    </row>
    <row r="75" spans="1:2" ht="25.5" x14ac:dyDescent="0.25">
      <c r="A75" s="6" t="s">
        <v>142</v>
      </c>
      <c r="B75" s="6" t="s">
        <v>143</v>
      </c>
    </row>
    <row r="76" spans="1:2" ht="25.5" x14ac:dyDescent="0.25">
      <c r="A76" s="6" t="s">
        <v>144</v>
      </c>
      <c r="B76" s="6" t="s">
        <v>145</v>
      </c>
    </row>
    <row r="77" spans="1:2" ht="25.5" x14ac:dyDescent="0.25">
      <c r="A77" s="6" t="s">
        <v>146</v>
      </c>
      <c r="B77" s="6" t="s">
        <v>147</v>
      </c>
    </row>
    <row r="78" spans="1:2" x14ac:dyDescent="0.25">
      <c r="A78" s="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82F4B-415D-4B77-84EF-46A71C5C410D}">
  <sheetPr>
    <tabColor rgb="FF00B050"/>
  </sheetPr>
  <dimension ref="A1:M21"/>
  <sheetViews>
    <sheetView zoomScale="85" zoomScaleNormal="85" workbookViewId="0">
      <selection activeCell="A3" sqref="A3:K3"/>
    </sheetView>
  </sheetViews>
  <sheetFormatPr defaultRowHeight="15" x14ac:dyDescent="0.25"/>
  <cols>
    <col min="1" max="1" width="5" style="39" customWidth="1"/>
    <col min="2" max="2" width="34.42578125" customWidth="1"/>
    <col min="3" max="3" width="8.140625" style="39" customWidth="1"/>
    <col min="4" max="5" width="7.7109375" style="39" customWidth="1"/>
    <col min="6" max="6" width="13.5703125" customWidth="1"/>
    <col min="7" max="7" width="11.85546875" customWidth="1"/>
    <col min="8" max="8" width="10.28515625" customWidth="1"/>
    <col min="9" max="9" width="11.28515625" customWidth="1"/>
    <col min="10" max="10" width="11.5703125" customWidth="1"/>
    <col min="11" max="11" width="16.7109375" customWidth="1"/>
    <col min="13" max="13" width="13.7109375" bestFit="1" customWidth="1"/>
  </cols>
  <sheetData>
    <row r="1" spans="1:13" ht="16.5" x14ac:dyDescent="0.25">
      <c r="A1" s="61"/>
      <c r="K1" s="8" t="s">
        <v>447</v>
      </c>
    </row>
    <row r="2" spans="1:13" ht="15.75" x14ac:dyDescent="0.25">
      <c r="A2" s="349" t="s">
        <v>506</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19.899999999999999" customHeight="1" x14ac:dyDescent="0.25">
      <c r="A5" s="350" t="s">
        <v>149</v>
      </c>
      <c r="B5" s="350" t="s">
        <v>174</v>
      </c>
      <c r="C5" s="350" t="s">
        <v>413</v>
      </c>
      <c r="D5" s="350" t="s">
        <v>448</v>
      </c>
      <c r="E5" s="350" t="s">
        <v>490</v>
      </c>
      <c r="F5" s="350" t="s">
        <v>491</v>
      </c>
      <c r="G5" s="352" t="s">
        <v>221</v>
      </c>
      <c r="H5" s="353"/>
      <c r="I5" s="353"/>
      <c r="J5" s="353"/>
      <c r="K5" s="350" t="s">
        <v>350</v>
      </c>
    </row>
    <row r="6" spans="1:13" ht="67.5" customHeight="1"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f>SUM(C8:C18)</f>
        <v>200</v>
      </c>
      <c r="D7" s="66"/>
      <c r="E7" s="223"/>
      <c r="F7" s="223">
        <f>F8+SUM(F13:F21)</f>
        <v>72387</v>
      </c>
      <c r="G7" s="223">
        <f>G8+SUM(G13:G21)</f>
        <v>57396.702000000005</v>
      </c>
      <c r="H7" s="223">
        <f>H8+SUM(H13:H21)</f>
        <v>2399.5740000000001</v>
      </c>
      <c r="I7" s="223">
        <f>I8+SUM(I13:I21)</f>
        <v>1679</v>
      </c>
      <c r="J7" s="223">
        <f>J8+SUM(J13:J21)</f>
        <v>10911.724</v>
      </c>
      <c r="K7" s="67"/>
      <c r="M7" s="189"/>
    </row>
    <row r="8" spans="1:13" x14ac:dyDescent="0.25">
      <c r="A8" s="72">
        <v>1</v>
      </c>
      <c r="B8" s="89" t="s">
        <v>500</v>
      </c>
      <c r="C8" s="190"/>
      <c r="D8" s="191"/>
      <c r="E8" s="236"/>
      <c r="F8" s="221">
        <f>SUM(G8:J8)</f>
        <v>864</v>
      </c>
      <c r="G8" s="221">
        <f>SUM(G9:G12)</f>
        <v>0</v>
      </c>
      <c r="H8" s="221">
        <f t="shared" ref="H8:J8" si="0">SUM(H9:H12)</f>
        <v>0</v>
      </c>
      <c r="I8" s="221">
        <f t="shared" si="0"/>
        <v>0</v>
      </c>
      <c r="J8" s="221">
        <f t="shared" si="0"/>
        <v>864</v>
      </c>
      <c r="K8" s="109"/>
    </row>
    <row r="9" spans="1:13" ht="51" x14ac:dyDescent="0.25">
      <c r="A9" s="72"/>
      <c r="B9" s="147" t="s">
        <v>501</v>
      </c>
      <c r="C9" s="190"/>
      <c r="D9" s="191"/>
      <c r="E9" s="236"/>
      <c r="F9" s="221">
        <f>SUM(G9:J9)</f>
        <v>230</v>
      </c>
      <c r="G9" s="221"/>
      <c r="H9" s="221"/>
      <c r="I9" s="221"/>
      <c r="J9" s="301">
        <v>230</v>
      </c>
      <c r="K9" s="109"/>
      <c r="M9" s="192"/>
    </row>
    <row r="10" spans="1:13" ht="25.5" x14ac:dyDescent="0.25">
      <c r="A10" s="72"/>
      <c r="B10" s="193" t="s">
        <v>502</v>
      </c>
      <c r="C10" s="190"/>
      <c r="D10" s="191"/>
      <c r="E10" s="236"/>
      <c r="F10" s="221">
        <f>SUM(G10:J10)</f>
        <v>250</v>
      </c>
      <c r="G10" s="221"/>
      <c r="H10" s="221"/>
      <c r="I10" s="221"/>
      <c r="J10" s="301">
        <v>250</v>
      </c>
      <c r="K10" s="109"/>
    </row>
    <row r="11" spans="1:13" x14ac:dyDescent="0.25">
      <c r="A11" s="72"/>
      <c r="B11" s="193" t="s">
        <v>549</v>
      </c>
      <c r="C11" s="190"/>
      <c r="D11" s="191"/>
      <c r="E11" s="236"/>
      <c r="F11" s="221">
        <f>SUM(G11:J11)</f>
        <v>234</v>
      </c>
      <c r="G11" s="221"/>
      <c r="H11" s="221"/>
      <c r="I11" s="221"/>
      <c r="J11" s="301">
        <v>234</v>
      </c>
      <c r="K11" s="109"/>
    </row>
    <row r="12" spans="1:13" x14ac:dyDescent="0.25">
      <c r="A12" s="72"/>
      <c r="B12" s="193" t="s">
        <v>503</v>
      </c>
      <c r="C12" s="190"/>
      <c r="D12" s="191"/>
      <c r="E12" s="236"/>
      <c r="F12" s="221">
        <f t="shared" ref="F12" si="1">SUM(G12:J12)</f>
        <v>150</v>
      </c>
      <c r="G12" s="221"/>
      <c r="H12" s="221"/>
      <c r="I12" s="221"/>
      <c r="J12" s="301">
        <v>150</v>
      </c>
      <c r="K12" s="109"/>
    </row>
    <row r="13" spans="1:13" x14ac:dyDescent="0.25">
      <c r="A13" s="72">
        <v>2</v>
      </c>
      <c r="B13" s="193" t="s">
        <v>542</v>
      </c>
      <c r="C13" s="191">
        <v>26</v>
      </c>
      <c r="D13" s="191">
        <v>8</v>
      </c>
      <c r="E13" s="236"/>
      <c r="F13" s="221">
        <f t="shared" ref="F13:F21" si="2">SUM(G13:J13)</f>
        <v>7506.893</v>
      </c>
      <c r="G13" s="221">
        <v>7013.067</v>
      </c>
      <c r="H13" s="221">
        <v>285.82600000000002</v>
      </c>
      <c r="I13" s="221">
        <f>D13*C13</f>
        <v>208</v>
      </c>
      <c r="J13" s="302"/>
      <c r="K13" s="109"/>
    </row>
    <row r="14" spans="1:13" x14ac:dyDescent="0.25">
      <c r="A14" s="72">
        <v>3</v>
      </c>
      <c r="B14" s="193" t="s">
        <v>543</v>
      </c>
      <c r="C14" s="191">
        <v>10</v>
      </c>
      <c r="D14" s="191">
        <v>8</v>
      </c>
      <c r="E14" s="236"/>
      <c r="F14" s="221">
        <f t="shared" si="2"/>
        <v>5292.7930000000006</v>
      </c>
      <c r="G14" s="221">
        <v>4998.5150000000003</v>
      </c>
      <c r="H14" s="221">
        <v>214.27799999999999</v>
      </c>
      <c r="I14" s="221">
        <f t="shared" ref="I14:I18" si="3">D14*C14</f>
        <v>80</v>
      </c>
      <c r="J14" s="302"/>
      <c r="K14" s="109"/>
      <c r="M14" s="228"/>
    </row>
    <row r="15" spans="1:13" x14ac:dyDescent="0.25">
      <c r="A15" s="72">
        <v>4</v>
      </c>
      <c r="B15" s="193" t="s">
        <v>544</v>
      </c>
      <c r="C15" s="191">
        <v>66</v>
      </c>
      <c r="D15" s="191">
        <v>8</v>
      </c>
      <c r="E15" s="236"/>
      <c r="F15" s="221">
        <f t="shared" si="2"/>
        <v>20482.349000000002</v>
      </c>
      <c r="G15" s="221">
        <v>19146.684000000001</v>
      </c>
      <c r="H15" s="221">
        <v>807.66499999999996</v>
      </c>
      <c r="I15" s="221">
        <f t="shared" si="3"/>
        <v>528</v>
      </c>
      <c r="J15" s="302"/>
      <c r="K15" s="109"/>
    </row>
    <row r="16" spans="1:13" x14ac:dyDescent="0.25">
      <c r="A16" s="72">
        <v>5</v>
      </c>
      <c r="B16" s="193" t="s">
        <v>545</v>
      </c>
      <c r="C16" s="191">
        <v>45</v>
      </c>
      <c r="D16" s="191">
        <v>9</v>
      </c>
      <c r="E16" s="236"/>
      <c r="F16" s="221">
        <f t="shared" si="2"/>
        <v>12861.54</v>
      </c>
      <c r="G16" s="221">
        <v>11938.296</v>
      </c>
      <c r="H16" s="221">
        <v>518.24400000000003</v>
      </c>
      <c r="I16" s="221">
        <f t="shared" si="3"/>
        <v>405</v>
      </c>
      <c r="J16" s="302"/>
      <c r="K16" s="109"/>
    </row>
    <row r="17" spans="1:11" x14ac:dyDescent="0.25">
      <c r="A17" s="72">
        <v>6</v>
      </c>
      <c r="B17" s="193" t="s">
        <v>546</v>
      </c>
      <c r="C17" s="191">
        <v>19</v>
      </c>
      <c r="D17" s="191">
        <v>8</v>
      </c>
      <c r="E17" s="236"/>
      <c r="F17" s="221">
        <f t="shared" si="2"/>
        <v>5974.4429999999993</v>
      </c>
      <c r="G17" s="221">
        <v>5641.0469999999996</v>
      </c>
      <c r="H17" s="221">
        <v>181.39599999999999</v>
      </c>
      <c r="I17" s="221">
        <f t="shared" si="3"/>
        <v>152</v>
      </c>
      <c r="J17" s="302"/>
      <c r="K17" s="109"/>
    </row>
    <row r="18" spans="1:11" x14ac:dyDescent="0.25">
      <c r="A18" s="72">
        <v>7</v>
      </c>
      <c r="B18" s="193" t="s">
        <v>547</v>
      </c>
      <c r="C18" s="191">
        <v>34</v>
      </c>
      <c r="D18" s="191">
        <v>9</v>
      </c>
      <c r="E18" s="236"/>
      <c r="F18" s="221">
        <f t="shared" si="2"/>
        <v>9357.2580000000016</v>
      </c>
      <c r="G18" s="221">
        <v>8659.0930000000008</v>
      </c>
      <c r="H18" s="221">
        <v>392.16500000000002</v>
      </c>
      <c r="I18" s="221">
        <f t="shared" si="3"/>
        <v>306</v>
      </c>
      <c r="J18" s="302"/>
      <c r="K18" s="109"/>
    </row>
    <row r="19" spans="1:11" s="42" customFormat="1" ht="51" x14ac:dyDescent="0.25">
      <c r="A19" s="72">
        <v>8</v>
      </c>
      <c r="B19" s="147" t="s">
        <v>504</v>
      </c>
      <c r="C19" s="191"/>
      <c r="D19" s="194"/>
      <c r="E19" s="303"/>
      <c r="F19" s="221">
        <f t="shared" si="2"/>
        <v>0</v>
      </c>
      <c r="G19" s="227"/>
      <c r="H19" s="227"/>
      <c r="I19" s="221"/>
      <c r="J19" s="221"/>
      <c r="K19" s="71"/>
    </row>
    <row r="20" spans="1:11" s="42" customFormat="1" x14ac:dyDescent="0.25">
      <c r="A20" s="72">
        <v>9</v>
      </c>
      <c r="B20" s="147" t="s">
        <v>505</v>
      </c>
      <c r="C20" s="194"/>
      <c r="D20" s="194"/>
      <c r="E20" s="303"/>
      <c r="F20" s="221">
        <f t="shared" si="2"/>
        <v>0</v>
      </c>
      <c r="G20" s="227"/>
      <c r="H20" s="227"/>
      <c r="I20" s="221"/>
      <c r="J20" s="221"/>
      <c r="K20" s="71"/>
    </row>
    <row r="21" spans="1:11" ht="63.75" x14ac:dyDescent="0.25">
      <c r="A21" s="195">
        <v>10</v>
      </c>
      <c r="B21" s="196" t="s">
        <v>499</v>
      </c>
      <c r="C21" s="195"/>
      <c r="D21" s="195"/>
      <c r="E21" s="304"/>
      <c r="F21" s="225">
        <f t="shared" si="2"/>
        <v>10047.724</v>
      </c>
      <c r="G21" s="222"/>
      <c r="H21" s="222"/>
      <c r="I21" s="222"/>
      <c r="J21" s="222">
        <f>6981.724+800+2500-234</f>
        <v>10047.724</v>
      </c>
      <c r="K21" s="197"/>
    </row>
  </sheetData>
  <mergeCells count="10">
    <mergeCell ref="A2:K2"/>
    <mergeCell ref="A3:K3"/>
    <mergeCell ref="A5:A6"/>
    <mergeCell ref="B5:B6"/>
    <mergeCell ref="C5:C6"/>
    <mergeCell ref="D5:D6"/>
    <mergeCell ref="E5:E6"/>
    <mergeCell ref="F5:F6"/>
    <mergeCell ref="G5:J5"/>
    <mergeCell ref="K5:K6"/>
  </mergeCells>
  <pageMargins left="0.52" right="0.16" top="0.44" bottom="0.42" header="0.3" footer="0.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234D-C745-4D95-9092-BD2361C8E350}">
  <sheetPr>
    <tabColor rgb="FF00B050"/>
  </sheetPr>
  <dimension ref="A1:M11"/>
  <sheetViews>
    <sheetView topLeftCell="A2" workbookViewId="0">
      <selection activeCell="D19" sqref="D19"/>
    </sheetView>
  </sheetViews>
  <sheetFormatPr defaultRowHeight="15" x14ac:dyDescent="0.25"/>
  <cols>
    <col min="1" max="1" width="6.140625" style="39" customWidth="1"/>
    <col min="2" max="2" width="34.7109375" customWidth="1"/>
    <col min="3" max="3" width="8.140625" style="39" customWidth="1"/>
    <col min="4" max="5" width="7.7109375" style="39" customWidth="1"/>
    <col min="6" max="6" width="11.7109375" customWidth="1"/>
    <col min="7" max="7" width="11.85546875" customWidth="1"/>
    <col min="8" max="8" width="10.28515625" customWidth="1"/>
    <col min="9" max="9" width="11.28515625" customWidth="1"/>
    <col min="10" max="10" width="11.5703125" customWidth="1"/>
    <col min="11" max="11" width="14" customWidth="1"/>
    <col min="13" max="13" width="10.7109375" bestFit="1" customWidth="1"/>
  </cols>
  <sheetData>
    <row r="1" spans="1:13" ht="16.5" x14ac:dyDescent="0.25">
      <c r="A1" s="61"/>
      <c r="K1" s="8" t="s">
        <v>513</v>
      </c>
    </row>
    <row r="2" spans="1:13" ht="15.75" x14ac:dyDescent="0.25">
      <c r="A2" s="349" t="s">
        <v>507</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35.450000000000003" customHeight="1" x14ac:dyDescent="0.25">
      <c r="A5" s="350" t="s">
        <v>149</v>
      </c>
      <c r="B5" s="350" t="s">
        <v>174</v>
      </c>
      <c r="C5" s="350" t="s">
        <v>413</v>
      </c>
      <c r="D5" s="350" t="s">
        <v>448</v>
      </c>
      <c r="E5" s="350" t="s">
        <v>490</v>
      </c>
      <c r="F5" s="350" t="s">
        <v>491</v>
      </c>
      <c r="G5" s="352" t="s">
        <v>221</v>
      </c>
      <c r="H5" s="353"/>
      <c r="I5" s="353"/>
      <c r="J5" s="353"/>
      <c r="K5" s="350" t="s">
        <v>350</v>
      </c>
    </row>
    <row r="6" spans="1:13" ht="38.25"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c r="D7" s="66"/>
      <c r="E7" s="66"/>
      <c r="F7" s="223">
        <f>F8+F11</f>
        <v>3130.67</v>
      </c>
      <c r="G7" s="223">
        <f t="shared" ref="G7:J7" si="0">G8+G11</f>
        <v>2644.3240000000001</v>
      </c>
      <c r="H7" s="223">
        <f t="shared" si="0"/>
        <v>166.346</v>
      </c>
      <c r="I7" s="223">
        <f t="shared" si="0"/>
        <v>170</v>
      </c>
      <c r="J7" s="223">
        <f t="shared" si="0"/>
        <v>300</v>
      </c>
      <c r="K7" s="67"/>
      <c r="M7" s="189"/>
    </row>
    <row r="8" spans="1:13" x14ac:dyDescent="0.25">
      <c r="A8" s="72">
        <v>1</v>
      </c>
      <c r="B8" s="89" t="s">
        <v>508</v>
      </c>
      <c r="C8" s="190"/>
      <c r="D8" s="191"/>
      <c r="E8" s="191"/>
      <c r="F8" s="221">
        <f>F9+F10</f>
        <v>2980.67</v>
      </c>
      <c r="G8" s="221">
        <f t="shared" ref="G8:J8" si="1">G9+G10+G11</f>
        <v>2644.3240000000001</v>
      </c>
      <c r="H8" s="221">
        <f t="shared" si="1"/>
        <v>166.346</v>
      </c>
      <c r="I8" s="221">
        <f t="shared" si="1"/>
        <v>170</v>
      </c>
      <c r="J8" s="221">
        <f t="shared" si="1"/>
        <v>150</v>
      </c>
      <c r="K8" s="109"/>
    </row>
    <row r="9" spans="1:13" ht="12" customHeight="1" x14ac:dyDescent="0.25">
      <c r="A9" s="72"/>
      <c r="B9" s="89"/>
      <c r="C9" s="190">
        <v>17</v>
      </c>
      <c r="D9" s="191">
        <v>10</v>
      </c>
      <c r="E9" s="191"/>
      <c r="F9" s="221">
        <f t="shared" ref="F9" si="2">SUM(G9:J9)</f>
        <v>2980.67</v>
      </c>
      <c r="G9" s="305">
        <f>2364.324+280</f>
        <v>2644.3240000000001</v>
      </c>
      <c r="H9" s="305">
        <f>148.346+18</f>
        <v>166.346</v>
      </c>
      <c r="I9" s="221">
        <f>D9*C9</f>
        <v>170</v>
      </c>
      <c r="J9" s="221">
        <v>0</v>
      </c>
      <c r="K9" s="109"/>
    </row>
    <row r="10" spans="1:13" s="42" customFormat="1" x14ac:dyDescent="0.25">
      <c r="A10" s="72"/>
      <c r="B10" s="147" t="s">
        <v>505</v>
      </c>
      <c r="C10" s="194"/>
      <c r="D10" s="194"/>
      <c r="E10" s="194"/>
      <c r="F10" s="221">
        <f t="shared" ref="F10:F11" si="3">SUM(G10:J10)</f>
        <v>0</v>
      </c>
      <c r="G10" s="227"/>
      <c r="H10" s="227"/>
      <c r="I10" s="221"/>
      <c r="J10" s="221"/>
      <c r="K10" s="71"/>
    </row>
    <row r="11" spans="1:13" ht="51" x14ac:dyDescent="0.25">
      <c r="A11" s="195">
        <v>2</v>
      </c>
      <c r="B11" s="196" t="s">
        <v>499</v>
      </c>
      <c r="C11" s="195"/>
      <c r="D11" s="195"/>
      <c r="E11" s="195"/>
      <c r="F11" s="225">
        <f t="shared" si="3"/>
        <v>150</v>
      </c>
      <c r="G11" s="222"/>
      <c r="H11" s="222"/>
      <c r="I11" s="222"/>
      <c r="J11" s="222">
        <v>150</v>
      </c>
      <c r="K11" s="197"/>
    </row>
  </sheetData>
  <mergeCells count="10">
    <mergeCell ref="A2:K2"/>
    <mergeCell ref="A3:K3"/>
    <mergeCell ref="A5:A6"/>
    <mergeCell ref="B5:B6"/>
    <mergeCell ref="C5:C6"/>
    <mergeCell ref="D5:D6"/>
    <mergeCell ref="E5:E6"/>
    <mergeCell ref="F5:F6"/>
    <mergeCell ref="G5:J5"/>
    <mergeCell ref="K5:K6"/>
  </mergeCells>
  <pageMargins left="0.51" right="0.3"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0C45-2C3F-42F6-AAD2-7FC2F14D9334}">
  <dimension ref="A1:M14"/>
  <sheetViews>
    <sheetView workbookViewId="0">
      <selection activeCell="A3" sqref="A3:K3"/>
    </sheetView>
  </sheetViews>
  <sheetFormatPr defaultRowHeight="15" x14ac:dyDescent="0.25"/>
  <cols>
    <col min="1" max="1" width="5" style="39" customWidth="1"/>
    <col min="2" max="2" width="35.85546875" customWidth="1"/>
    <col min="3" max="3" width="8.140625" style="39" customWidth="1"/>
    <col min="4" max="5" width="7.7109375" style="39" customWidth="1"/>
    <col min="6" max="6" width="11.7109375" customWidth="1"/>
    <col min="7" max="7" width="11.85546875" customWidth="1"/>
    <col min="8" max="8" width="10.28515625" customWidth="1"/>
    <col min="9" max="9" width="11.28515625" customWidth="1"/>
    <col min="10" max="10" width="11.5703125" customWidth="1"/>
    <col min="11" max="11" width="17.42578125" customWidth="1"/>
    <col min="13" max="13" width="12.28515625" bestFit="1" customWidth="1"/>
  </cols>
  <sheetData>
    <row r="1" spans="1:13" ht="16.5" x14ac:dyDescent="0.25">
      <c r="A1" s="61"/>
      <c r="K1" s="8" t="s">
        <v>364</v>
      </c>
    </row>
    <row r="2" spans="1:13" ht="15.75" x14ac:dyDescent="0.25">
      <c r="A2" s="349" t="s">
        <v>509</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22.9" customHeight="1" x14ac:dyDescent="0.25">
      <c r="A5" s="350" t="s">
        <v>149</v>
      </c>
      <c r="B5" s="350" t="s">
        <v>174</v>
      </c>
      <c r="C5" s="350" t="s">
        <v>413</v>
      </c>
      <c r="D5" s="350" t="s">
        <v>448</v>
      </c>
      <c r="E5" s="350" t="s">
        <v>490</v>
      </c>
      <c r="F5" s="350" t="s">
        <v>491</v>
      </c>
      <c r="G5" s="352" t="s">
        <v>221</v>
      </c>
      <c r="H5" s="353"/>
      <c r="I5" s="353"/>
      <c r="J5" s="353"/>
      <c r="K5" s="350" t="s">
        <v>350</v>
      </c>
    </row>
    <row r="6" spans="1:13" ht="38.25"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c r="D7" s="66"/>
      <c r="E7" s="66"/>
      <c r="F7" s="223">
        <f>F8+F11+F14</f>
        <v>1364.568</v>
      </c>
      <c r="G7" s="223">
        <f t="shared" ref="G7:J7" si="0">G8+G11+G14</f>
        <v>570.72</v>
      </c>
      <c r="H7" s="223">
        <f t="shared" si="0"/>
        <v>47.847999999999999</v>
      </c>
      <c r="I7" s="223">
        <f t="shared" si="0"/>
        <v>100</v>
      </c>
      <c r="J7" s="223">
        <f t="shared" si="0"/>
        <v>646</v>
      </c>
      <c r="K7" s="67"/>
      <c r="M7" s="189"/>
    </row>
    <row r="8" spans="1:13" x14ac:dyDescent="0.25">
      <c r="A8" s="72">
        <v>1</v>
      </c>
      <c r="B8" s="89" t="s">
        <v>487</v>
      </c>
      <c r="C8" s="190"/>
      <c r="D8" s="191"/>
      <c r="E8" s="191"/>
      <c r="F8" s="221">
        <f>F9+F10</f>
        <v>818.56799999999998</v>
      </c>
      <c r="G8" s="221">
        <f t="shared" ref="G8:J8" si="1">G9+G10</f>
        <v>570.72</v>
      </c>
      <c r="H8" s="221">
        <f t="shared" si="1"/>
        <v>47.847999999999999</v>
      </c>
      <c r="I8" s="221">
        <f t="shared" si="1"/>
        <v>100</v>
      </c>
      <c r="J8" s="221">
        <f t="shared" si="1"/>
        <v>100</v>
      </c>
      <c r="K8" s="109"/>
    </row>
    <row r="9" spans="1:13" ht="12" customHeight="1" x14ac:dyDescent="0.25">
      <c r="A9" s="72"/>
      <c r="B9" s="89"/>
      <c r="C9" s="190">
        <v>5</v>
      </c>
      <c r="D9" s="191">
        <v>20</v>
      </c>
      <c r="E9" s="191"/>
      <c r="F9" s="221">
        <f>G9+H9+I9+J9</f>
        <v>718.56799999999998</v>
      </c>
      <c r="G9" s="221">
        <v>570.72</v>
      </c>
      <c r="H9" s="221">
        <v>47.847999999999999</v>
      </c>
      <c r="I9" s="221">
        <f>D9*C9</f>
        <v>100</v>
      </c>
      <c r="J9" s="221"/>
      <c r="K9" s="109"/>
    </row>
    <row r="10" spans="1:13" ht="75" x14ac:dyDescent="0.25">
      <c r="A10" s="72"/>
      <c r="B10" s="198" t="s">
        <v>510</v>
      </c>
      <c r="C10" s="190"/>
      <c r="D10" s="191"/>
      <c r="E10" s="191"/>
      <c r="F10" s="221">
        <f t="shared" ref="F10:F14" si="2">G10+H10+I10+J10</f>
        <v>100</v>
      </c>
      <c r="G10" s="221"/>
      <c r="H10" s="221"/>
      <c r="I10" s="221"/>
      <c r="J10" s="221">
        <v>100</v>
      </c>
      <c r="K10" s="109"/>
    </row>
    <row r="11" spans="1:13" x14ac:dyDescent="0.25">
      <c r="A11" s="72">
        <v>2</v>
      </c>
      <c r="B11" s="199" t="s">
        <v>511</v>
      </c>
      <c r="C11" s="190"/>
      <c r="D11" s="191"/>
      <c r="E11" s="191"/>
      <c r="F11" s="221">
        <f>SUM(F12:F13)</f>
        <v>46</v>
      </c>
      <c r="G11" s="221">
        <f t="shared" ref="G11:J11" si="3">SUM(G12:G13)</f>
        <v>0</v>
      </c>
      <c r="H11" s="221">
        <f>SUM(H12:H13)</f>
        <v>0</v>
      </c>
      <c r="I11" s="221">
        <f t="shared" si="3"/>
        <v>0</v>
      </c>
      <c r="J11" s="221">
        <f t="shared" si="3"/>
        <v>46</v>
      </c>
      <c r="K11" s="109"/>
    </row>
    <row r="12" spans="1:13" s="205" customFormat="1" ht="45" x14ac:dyDescent="0.25">
      <c r="A12" s="200"/>
      <c r="B12" s="201" t="s">
        <v>512</v>
      </c>
      <c r="C12" s="202"/>
      <c r="D12" s="203"/>
      <c r="E12" s="203"/>
      <c r="F12" s="290">
        <f t="shared" si="2"/>
        <v>46</v>
      </c>
      <c r="G12" s="290"/>
      <c r="H12" s="290"/>
      <c r="I12" s="290"/>
      <c r="J12" s="290">
        <f>23*2</f>
        <v>46</v>
      </c>
      <c r="K12" s="204"/>
    </row>
    <row r="13" spans="1:13" s="42" customFormat="1" x14ac:dyDescent="0.25">
      <c r="A13" s="72"/>
      <c r="B13" s="206" t="s">
        <v>505</v>
      </c>
      <c r="C13" s="194"/>
      <c r="D13" s="194"/>
      <c r="E13" s="194"/>
      <c r="F13" s="221">
        <f t="shared" si="2"/>
        <v>0</v>
      </c>
      <c r="G13" s="227"/>
      <c r="H13" s="227"/>
      <c r="I13" s="221"/>
      <c r="J13" s="221">
        <v>0</v>
      </c>
      <c r="K13" s="71"/>
    </row>
    <row r="14" spans="1:13" ht="75" x14ac:dyDescent="0.25">
      <c r="A14" s="195">
        <v>3</v>
      </c>
      <c r="B14" s="207" t="s">
        <v>499</v>
      </c>
      <c r="C14" s="195"/>
      <c r="D14" s="195"/>
      <c r="E14" s="195"/>
      <c r="F14" s="225">
        <f t="shared" si="2"/>
        <v>500</v>
      </c>
      <c r="G14" s="222"/>
      <c r="H14" s="222"/>
      <c r="I14" s="222"/>
      <c r="J14" s="222">
        <v>500</v>
      </c>
      <c r="K14" s="197"/>
    </row>
  </sheetData>
  <mergeCells count="10">
    <mergeCell ref="A2:K2"/>
    <mergeCell ref="A3:K3"/>
    <mergeCell ref="A5:A6"/>
    <mergeCell ref="B5:B6"/>
    <mergeCell ref="C5:C6"/>
    <mergeCell ref="D5:D6"/>
    <mergeCell ref="E5:E6"/>
    <mergeCell ref="F5:F6"/>
    <mergeCell ref="G5:J5"/>
    <mergeCell ref="K5:K6"/>
  </mergeCells>
  <pageMargins left="0.43" right="0.35"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BC313-12C3-4493-A7FD-A6A95A90C52D}">
  <sheetPr>
    <tabColor rgb="FF00B050"/>
  </sheetPr>
  <dimension ref="A1:M16"/>
  <sheetViews>
    <sheetView view="pageBreakPreview" zoomScale="85" zoomScaleNormal="100" zoomScaleSheetLayoutView="85" workbookViewId="0">
      <selection activeCell="F10" sqref="F10"/>
    </sheetView>
  </sheetViews>
  <sheetFormatPr defaultColWidth="9.140625" defaultRowHeight="15" x14ac:dyDescent="0.25"/>
  <cols>
    <col min="1" max="1" width="5" style="272" customWidth="1"/>
    <col min="2" max="2" width="25.85546875" style="247" customWidth="1"/>
    <col min="3" max="3" width="7.28515625" style="272" customWidth="1"/>
    <col min="4" max="5" width="7.7109375" style="272" customWidth="1"/>
    <col min="6" max="6" width="17.140625" style="247" bestFit="1" customWidth="1"/>
    <col min="7" max="7" width="13.85546875" style="247" bestFit="1" customWidth="1"/>
    <col min="8" max="8" width="9.7109375" style="247" bestFit="1" customWidth="1"/>
    <col min="9" max="9" width="10.42578125" style="247" bestFit="1" customWidth="1"/>
    <col min="10" max="10" width="13.85546875" style="247" bestFit="1" customWidth="1"/>
    <col min="11" max="11" width="32.5703125" style="247" customWidth="1"/>
    <col min="12" max="12" width="9.140625" style="247"/>
    <col min="13" max="13" width="15.140625" style="247" bestFit="1" customWidth="1"/>
    <col min="14" max="16384" width="9.140625" style="247"/>
  </cols>
  <sheetData>
    <row r="1" spans="1:13" ht="16.5" x14ac:dyDescent="0.25">
      <c r="A1" s="271"/>
      <c r="K1" s="249" t="s">
        <v>537</v>
      </c>
    </row>
    <row r="2" spans="1:13" ht="15.75" x14ac:dyDescent="0.25">
      <c r="A2" s="354" t="s">
        <v>514</v>
      </c>
      <c r="B2" s="354"/>
      <c r="C2" s="354"/>
      <c r="D2" s="354"/>
      <c r="E2" s="354"/>
      <c r="F2" s="354"/>
      <c r="G2" s="354"/>
      <c r="H2" s="354"/>
      <c r="I2" s="354"/>
      <c r="J2" s="354"/>
      <c r="K2" s="354"/>
    </row>
    <row r="3" spans="1:13" ht="15.75" x14ac:dyDescent="0.25">
      <c r="A3" s="355" t="s">
        <v>550</v>
      </c>
      <c r="B3" s="355"/>
      <c r="C3" s="355"/>
      <c r="D3" s="355"/>
      <c r="E3" s="355"/>
      <c r="F3" s="355"/>
      <c r="G3" s="355"/>
      <c r="H3" s="355"/>
      <c r="I3" s="355"/>
      <c r="J3" s="355"/>
      <c r="K3" s="355"/>
    </row>
    <row r="4" spans="1:13" x14ac:dyDescent="0.25">
      <c r="K4" s="251" t="s">
        <v>148</v>
      </c>
    </row>
    <row r="5" spans="1:13" ht="22.9" customHeight="1" x14ac:dyDescent="0.25">
      <c r="A5" s="356" t="s">
        <v>149</v>
      </c>
      <c r="B5" s="356" t="s">
        <v>174</v>
      </c>
      <c r="C5" s="356" t="s">
        <v>413</v>
      </c>
      <c r="D5" s="356" t="s">
        <v>448</v>
      </c>
      <c r="E5" s="356" t="s">
        <v>490</v>
      </c>
      <c r="F5" s="356" t="s">
        <v>491</v>
      </c>
      <c r="G5" s="358" t="s">
        <v>221</v>
      </c>
      <c r="H5" s="359"/>
      <c r="I5" s="359"/>
      <c r="J5" s="359"/>
      <c r="K5" s="356" t="s">
        <v>350</v>
      </c>
    </row>
    <row r="6" spans="1:13" ht="63" customHeight="1" x14ac:dyDescent="0.25">
      <c r="A6" s="357"/>
      <c r="B6" s="357"/>
      <c r="C6" s="357"/>
      <c r="D6" s="357"/>
      <c r="E6" s="357"/>
      <c r="F6" s="357"/>
      <c r="G6" s="273" t="s">
        <v>410</v>
      </c>
      <c r="H6" s="273" t="s">
        <v>492</v>
      </c>
      <c r="I6" s="273" t="s">
        <v>411</v>
      </c>
      <c r="J6" s="274" t="s">
        <v>412</v>
      </c>
      <c r="K6" s="357"/>
    </row>
    <row r="7" spans="1:13" s="257" customFormat="1" x14ac:dyDescent="0.25">
      <c r="A7" s="275"/>
      <c r="B7" s="275" t="s">
        <v>409</v>
      </c>
      <c r="C7" s="275"/>
      <c r="D7" s="275"/>
      <c r="E7" s="275"/>
      <c r="F7" s="306">
        <f>SUM(F8:F16)</f>
        <v>23514.120999999999</v>
      </c>
      <c r="G7" s="306">
        <f>SUM(G8:G16)</f>
        <v>14365.128000000001</v>
      </c>
      <c r="H7" s="306">
        <f>SUM(H8:H16)</f>
        <v>584.928</v>
      </c>
      <c r="I7" s="306">
        <f>SUM(I8:I16)</f>
        <v>1957</v>
      </c>
      <c r="J7" s="306">
        <f>SUM(J8:J16)</f>
        <v>6607.0650000000005</v>
      </c>
      <c r="K7" s="276"/>
      <c r="M7" s="277">
        <f>F7-'[1]giao DT 26'!C14</f>
        <v>-15910485.879000001</v>
      </c>
    </row>
    <row r="8" spans="1:13" ht="51" x14ac:dyDescent="0.25">
      <c r="A8" s="258">
        <v>1</v>
      </c>
      <c r="B8" s="199" t="s">
        <v>515</v>
      </c>
      <c r="C8" s="190">
        <v>18</v>
      </c>
      <c r="D8" s="191">
        <v>35</v>
      </c>
      <c r="E8" s="191"/>
      <c r="F8" s="305">
        <f>SUM(G8:J8)</f>
        <v>5975.1780000000008</v>
      </c>
      <c r="G8" s="305">
        <v>3949.26</v>
      </c>
      <c r="H8" s="305">
        <v>198.89</v>
      </c>
      <c r="I8" s="305">
        <f>D8*C8</f>
        <v>630</v>
      </c>
      <c r="J8" s="305">
        <f>704.808+28.9+269.568+193.752</f>
        <v>1197.028</v>
      </c>
      <c r="K8" s="278" t="s">
        <v>516</v>
      </c>
    </row>
    <row r="9" spans="1:13" s="280" customFormat="1" ht="51" x14ac:dyDescent="0.25">
      <c r="A9" s="258">
        <v>2</v>
      </c>
      <c r="B9" s="279" t="s">
        <v>517</v>
      </c>
      <c r="C9" s="190">
        <v>10</v>
      </c>
      <c r="D9" s="191">
        <v>29</v>
      </c>
      <c r="E9" s="203"/>
      <c r="F9" s="305">
        <f t="shared" ref="F9:F16" si="0">SUM(G9:J9)</f>
        <v>3061.797</v>
      </c>
      <c r="G9" s="305">
        <v>1662.7</v>
      </c>
      <c r="H9" s="305">
        <v>89.182000000000002</v>
      </c>
      <c r="I9" s="305">
        <f>D9*C9</f>
        <v>290</v>
      </c>
      <c r="J9" s="305">
        <f>159.5+620.568+101.65+111.197+27</f>
        <v>1019.915</v>
      </c>
      <c r="K9" s="278" t="s">
        <v>518</v>
      </c>
    </row>
    <row r="10" spans="1:13" s="280" customFormat="1" ht="63.75" x14ac:dyDescent="0.25">
      <c r="A10" s="258">
        <v>3</v>
      </c>
      <c r="B10" s="279" t="s">
        <v>519</v>
      </c>
      <c r="C10" s="190">
        <v>16</v>
      </c>
      <c r="D10" s="191">
        <v>35</v>
      </c>
      <c r="E10" s="203"/>
      <c r="F10" s="305">
        <f t="shared" si="0"/>
        <v>7391.9179999999997</v>
      </c>
      <c r="G10" s="305">
        <v>5717.2359999999999</v>
      </c>
      <c r="H10" s="305">
        <v>143.84200000000001</v>
      </c>
      <c r="I10" s="305">
        <f>D10*C10</f>
        <v>560</v>
      </c>
      <c r="J10" s="305">
        <v>970.84</v>
      </c>
      <c r="K10" s="278" t="s">
        <v>520</v>
      </c>
    </row>
    <row r="11" spans="1:13" s="280" customFormat="1" x14ac:dyDescent="0.25">
      <c r="A11" s="258">
        <v>4</v>
      </c>
      <c r="B11" s="279" t="s">
        <v>521</v>
      </c>
      <c r="C11" s="190">
        <v>6</v>
      </c>
      <c r="D11" s="191">
        <v>29</v>
      </c>
      <c r="E11" s="203"/>
      <c r="F11" s="305">
        <f>SUM(G11:J11)</f>
        <v>1299.193</v>
      </c>
      <c r="G11" s="305">
        <v>971.02700000000004</v>
      </c>
      <c r="H11" s="305">
        <v>54.165999999999997</v>
      </c>
      <c r="I11" s="305">
        <f t="shared" ref="I11:I13" si="1">D11*C11</f>
        <v>174</v>
      </c>
      <c r="J11" s="305">
        <v>100</v>
      </c>
      <c r="K11" s="281"/>
    </row>
    <row r="12" spans="1:13" s="280" customFormat="1" x14ac:dyDescent="0.25">
      <c r="A12" s="258">
        <v>5</v>
      </c>
      <c r="B12" s="279" t="s">
        <v>427</v>
      </c>
      <c r="C12" s="190">
        <v>7</v>
      </c>
      <c r="D12" s="191">
        <v>29</v>
      </c>
      <c r="E12" s="203"/>
      <c r="F12" s="305">
        <f t="shared" si="0"/>
        <v>1581.692</v>
      </c>
      <c r="G12" s="305">
        <v>1321.9639999999999</v>
      </c>
      <c r="H12" s="305">
        <v>56.728000000000002</v>
      </c>
      <c r="I12" s="305">
        <f t="shared" si="1"/>
        <v>203</v>
      </c>
      <c r="J12" s="307"/>
      <c r="K12" s="281"/>
    </row>
    <row r="13" spans="1:13" s="280" customFormat="1" x14ac:dyDescent="0.25">
      <c r="A13" s="258">
        <v>6</v>
      </c>
      <c r="B13" s="279" t="s">
        <v>522</v>
      </c>
      <c r="C13" s="190">
        <v>5</v>
      </c>
      <c r="D13" s="191">
        <v>20</v>
      </c>
      <c r="E13" s="203"/>
      <c r="F13" s="305">
        <f t="shared" si="0"/>
        <v>946.98099999999999</v>
      </c>
      <c r="G13" s="307">
        <v>742.94100000000003</v>
      </c>
      <c r="H13" s="307">
        <v>42.12</v>
      </c>
      <c r="I13" s="305">
        <f t="shared" si="1"/>
        <v>100</v>
      </c>
      <c r="J13" s="307">
        <v>61.92</v>
      </c>
      <c r="K13" s="281"/>
    </row>
    <row r="14" spans="1:13" s="257" customFormat="1" x14ac:dyDescent="0.25">
      <c r="A14" s="258">
        <v>7</v>
      </c>
      <c r="B14" s="279" t="s">
        <v>505</v>
      </c>
      <c r="C14" s="194"/>
      <c r="D14" s="194"/>
      <c r="E14" s="194"/>
      <c r="F14" s="305">
        <f t="shared" si="0"/>
        <v>0</v>
      </c>
      <c r="G14" s="308"/>
      <c r="H14" s="308"/>
      <c r="I14" s="305"/>
      <c r="J14" s="305"/>
      <c r="K14" s="282"/>
    </row>
    <row r="15" spans="1:13" s="257" customFormat="1" ht="30" x14ac:dyDescent="0.25">
      <c r="A15" s="258">
        <v>8</v>
      </c>
      <c r="B15" s="283" t="s">
        <v>548</v>
      </c>
      <c r="C15" s="209"/>
      <c r="D15" s="209"/>
      <c r="E15" s="209"/>
      <c r="F15" s="305">
        <f t="shared" si="0"/>
        <v>230</v>
      </c>
      <c r="G15" s="309"/>
      <c r="H15" s="309"/>
      <c r="I15" s="310"/>
      <c r="J15" s="310">
        <v>230</v>
      </c>
      <c r="K15" s="284"/>
    </row>
    <row r="16" spans="1:13" ht="105" x14ac:dyDescent="0.25">
      <c r="A16" s="270">
        <v>9</v>
      </c>
      <c r="B16" s="285" t="s">
        <v>499</v>
      </c>
      <c r="C16" s="286"/>
      <c r="D16" s="286"/>
      <c r="E16" s="286"/>
      <c r="F16" s="311">
        <f t="shared" si="0"/>
        <v>3027.3620000000001</v>
      </c>
      <c r="G16" s="312"/>
      <c r="H16" s="312"/>
      <c r="I16" s="312"/>
      <c r="J16" s="310">
        <v>3027.3620000000001</v>
      </c>
      <c r="K16" s="287"/>
    </row>
  </sheetData>
  <mergeCells count="10">
    <mergeCell ref="A2:K2"/>
    <mergeCell ref="A3:K3"/>
    <mergeCell ref="A5:A6"/>
    <mergeCell ref="B5:B6"/>
    <mergeCell ref="C5:C6"/>
    <mergeCell ref="D5:D6"/>
    <mergeCell ref="E5:E6"/>
    <mergeCell ref="F5:F6"/>
    <mergeCell ref="G5:J5"/>
    <mergeCell ref="K5:K6"/>
  </mergeCells>
  <pageMargins left="0.43" right="0.34" top="0.61" bottom="0.42" header="0.3" footer="0.3"/>
  <pageSetup paperSize="9" scale="92" orientation="landscape" verticalDpi="0" r:id="rId1"/>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848F9-A5F9-4F8E-8D28-7DB8B240388E}">
  <sheetPr>
    <tabColor rgb="FF00B050"/>
  </sheetPr>
  <dimension ref="A1:M18"/>
  <sheetViews>
    <sheetView workbookViewId="0">
      <selection activeCell="A3" sqref="A3:K3"/>
    </sheetView>
  </sheetViews>
  <sheetFormatPr defaultRowHeight="15" x14ac:dyDescent="0.25"/>
  <cols>
    <col min="1" max="1" width="5" style="39" customWidth="1"/>
    <col min="2" max="2" width="34.42578125" customWidth="1"/>
    <col min="3" max="3" width="8.140625" style="39" customWidth="1"/>
    <col min="4" max="5" width="7.7109375" style="39" customWidth="1"/>
    <col min="6" max="6" width="11.7109375" customWidth="1"/>
    <col min="7" max="7" width="11.85546875" customWidth="1"/>
    <col min="8" max="8" width="10.28515625" customWidth="1"/>
    <col min="9" max="9" width="11.28515625" customWidth="1"/>
    <col min="10" max="10" width="11.5703125" customWidth="1"/>
    <col min="11" max="11" width="15.42578125" customWidth="1"/>
    <col min="13" max="13" width="10.7109375" bestFit="1" customWidth="1"/>
  </cols>
  <sheetData>
    <row r="1" spans="1:13" ht="16.5" x14ac:dyDescent="0.25">
      <c r="A1" s="61"/>
      <c r="K1" s="8" t="s">
        <v>366</v>
      </c>
    </row>
    <row r="2" spans="1:13" ht="15.75" x14ac:dyDescent="0.25">
      <c r="A2" s="349" t="s">
        <v>523</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35.450000000000003" customHeight="1" x14ac:dyDescent="0.25">
      <c r="A5" s="350" t="s">
        <v>149</v>
      </c>
      <c r="B5" s="350" t="s">
        <v>174</v>
      </c>
      <c r="C5" s="350" t="s">
        <v>413</v>
      </c>
      <c r="D5" s="350" t="s">
        <v>448</v>
      </c>
      <c r="E5" s="350" t="s">
        <v>490</v>
      </c>
      <c r="F5" s="350" t="s">
        <v>491</v>
      </c>
      <c r="G5" s="352" t="s">
        <v>221</v>
      </c>
      <c r="H5" s="353"/>
      <c r="I5" s="353"/>
      <c r="J5" s="353"/>
      <c r="K5" s="350" t="s">
        <v>350</v>
      </c>
    </row>
    <row r="6" spans="1:13" ht="38.25"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c r="D7" s="66"/>
      <c r="E7" s="66"/>
      <c r="F7" s="223">
        <f>F8+F18</f>
        <v>8532.6</v>
      </c>
      <c r="G7" s="223">
        <f t="shared" ref="G7:J7" si="0">G8+G18</f>
        <v>0</v>
      </c>
      <c r="H7" s="223">
        <f t="shared" si="0"/>
        <v>0</v>
      </c>
      <c r="I7" s="223">
        <f t="shared" si="0"/>
        <v>0</v>
      </c>
      <c r="J7" s="223">
        <f t="shared" si="0"/>
        <v>8532.6</v>
      </c>
      <c r="K7" s="67"/>
      <c r="M7" s="189"/>
    </row>
    <row r="8" spans="1:13" s="205" customFormat="1" x14ac:dyDescent="0.25">
      <c r="A8" s="72">
        <v>1</v>
      </c>
      <c r="B8" s="206" t="s">
        <v>521</v>
      </c>
      <c r="C8" s="190"/>
      <c r="D8" s="191"/>
      <c r="E8" s="203"/>
      <c r="F8" s="221">
        <f>SUM(G8:J8)</f>
        <v>8032.6</v>
      </c>
      <c r="G8" s="221"/>
      <c r="H8" s="221"/>
      <c r="I8" s="221"/>
      <c r="J8" s="221">
        <f>SUM(J9:J17)</f>
        <v>8032.6</v>
      </c>
      <c r="K8" s="204"/>
    </row>
    <row r="9" spans="1:13" s="205" customFormat="1" x14ac:dyDescent="0.25">
      <c r="A9" s="105"/>
      <c r="B9" s="212" t="s">
        <v>524</v>
      </c>
      <c r="C9" s="213"/>
      <c r="D9" s="214"/>
      <c r="E9" s="215"/>
      <c r="F9" s="221">
        <f>SUM(G9:J9)</f>
        <v>648.95399999999995</v>
      </c>
      <c r="G9" s="220"/>
      <c r="H9" s="220"/>
      <c r="I9" s="220"/>
      <c r="J9" s="220">
        <v>648.95399999999995</v>
      </c>
      <c r="K9" s="216"/>
    </row>
    <row r="10" spans="1:13" s="205" customFormat="1" ht="45" x14ac:dyDescent="0.25">
      <c r="A10" s="105"/>
      <c r="B10" s="212" t="s">
        <v>525</v>
      </c>
      <c r="C10" s="213"/>
      <c r="D10" s="214"/>
      <c r="E10" s="215"/>
      <c r="F10" s="221">
        <f t="shared" ref="F10:F16" si="1">SUM(G10:J10)</f>
        <v>80</v>
      </c>
      <c r="G10" s="220"/>
      <c r="H10" s="220"/>
      <c r="I10" s="220"/>
      <c r="J10" s="220">
        <v>80</v>
      </c>
      <c r="K10" s="216"/>
    </row>
    <row r="11" spans="1:13" s="205" customFormat="1" ht="30" x14ac:dyDescent="0.25">
      <c r="A11" s="105"/>
      <c r="B11" s="217" t="s">
        <v>526</v>
      </c>
      <c r="C11" s="213"/>
      <c r="D11" s="214"/>
      <c r="E11" s="215"/>
      <c r="F11" s="221">
        <f t="shared" si="1"/>
        <v>633.24599999999998</v>
      </c>
      <c r="G11" s="220"/>
      <c r="H11" s="220"/>
      <c r="I11" s="220"/>
      <c r="J11" s="220">
        <v>633.24599999999998</v>
      </c>
      <c r="K11" s="216"/>
    </row>
    <row r="12" spans="1:13" s="205" customFormat="1" ht="43.9" customHeight="1" x14ac:dyDescent="0.25">
      <c r="A12" s="105"/>
      <c r="B12" s="217" t="s">
        <v>527</v>
      </c>
      <c r="C12" s="213"/>
      <c r="D12" s="214"/>
      <c r="E12" s="215"/>
      <c r="F12" s="221">
        <f t="shared" si="1"/>
        <v>0</v>
      </c>
      <c r="G12" s="220"/>
      <c r="H12" s="220"/>
      <c r="I12" s="220"/>
      <c r="J12" s="220"/>
      <c r="K12" s="216"/>
    </row>
    <row r="13" spans="1:13" s="205" customFormat="1" ht="30" x14ac:dyDescent="0.25">
      <c r="A13" s="105"/>
      <c r="B13" s="217" t="s">
        <v>528</v>
      </c>
      <c r="C13" s="213"/>
      <c r="D13" s="214"/>
      <c r="E13" s="215"/>
      <c r="F13" s="221">
        <f t="shared" si="1"/>
        <v>4481</v>
      </c>
      <c r="G13" s="220"/>
      <c r="H13" s="220"/>
      <c r="I13" s="220"/>
      <c r="J13" s="220">
        <v>4481</v>
      </c>
      <c r="K13" s="216"/>
    </row>
    <row r="14" spans="1:13" s="205" customFormat="1" ht="30" x14ac:dyDescent="0.25">
      <c r="A14" s="105"/>
      <c r="B14" s="217" t="s">
        <v>529</v>
      </c>
      <c r="C14" s="213"/>
      <c r="D14" s="214"/>
      <c r="E14" s="215"/>
      <c r="F14" s="221">
        <f t="shared" si="1"/>
        <v>0</v>
      </c>
      <c r="G14" s="220"/>
      <c r="H14" s="220"/>
      <c r="I14" s="220"/>
      <c r="J14" s="220"/>
      <c r="K14" s="216"/>
    </row>
    <row r="15" spans="1:13" s="205" customFormat="1" ht="165" x14ac:dyDescent="0.25">
      <c r="A15" s="105"/>
      <c r="B15" s="217" t="s">
        <v>539</v>
      </c>
      <c r="C15" s="213"/>
      <c r="D15" s="214"/>
      <c r="E15" s="215"/>
      <c r="F15" s="221">
        <f t="shared" si="1"/>
        <v>2098</v>
      </c>
      <c r="G15" s="220"/>
      <c r="H15" s="220"/>
      <c r="I15" s="220"/>
      <c r="J15" s="220">
        <v>2098</v>
      </c>
      <c r="K15" s="216"/>
    </row>
    <row r="16" spans="1:13" s="205" customFormat="1" ht="75" x14ac:dyDescent="0.25">
      <c r="A16" s="105"/>
      <c r="B16" s="198" t="s">
        <v>540</v>
      </c>
      <c r="C16" s="213"/>
      <c r="D16" s="214"/>
      <c r="E16" s="215"/>
      <c r="F16" s="221">
        <f t="shared" si="1"/>
        <v>39.6</v>
      </c>
      <c r="G16" s="220"/>
      <c r="H16" s="220"/>
      <c r="I16" s="220"/>
      <c r="J16" s="220">
        <v>39.6</v>
      </c>
      <c r="K16" s="216"/>
    </row>
    <row r="17" spans="1:11" s="42" customFormat="1" ht="75" x14ac:dyDescent="0.25">
      <c r="A17" s="72"/>
      <c r="B17" s="206" t="s">
        <v>541</v>
      </c>
      <c r="C17" s="194"/>
      <c r="D17" s="194"/>
      <c r="E17" s="194"/>
      <c r="F17" s="221">
        <f t="shared" ref="F17:F18" si="2">SUM(G17:J17)</f>
        <v>51.8</v>
      </c>
      <c r="G17" s="227"/>
      <c r="H17" s="227"/>
      <c r="I17" s="221"/>
      <c r="J17" s="221">
        <v>51.8</v>
      </c>
      <c r="K17" s="71"/>
    </row>
    <row r="18" spans="1:11" ht="75" x14ac:dyDescent="0.25">
      <c r="A18" s="211">
        <v>2</v>
      </c>
      <c r="B18" s="207" t="s">
        <v>499</v>
      </c>
      <c r="C18" s="195"/>
      <c r="D18" s="195"/>
      <c r="E18" s="195"/>
      <c r="F18" s="225">
        <f t="shared" si="2"/>
        <v>500</v>
      </c>
      <c r="G18" s="222"/>
      <c r="H18" s="222"/>
      <c r="I18" s="222"/>
      <c r="J18" s="222">
        <v>500</v>
      </c>
      <c r="K18" s="197"/>
    </row>
  </sheetData>
  <mergeCells count="10">
    <mergeCell ref="A2:K2"/>
    <mergeCell ref="A3:K3"/>
    <mergeCell ref="A5:A6"/>
    <mergeCell ref="B5:B6"/>
    <mergeCell ref="C5:C6"/>
    <mergeCell ref="D5:D6"/>
    <mergeCell ref="E5:E6"/>
    <mergeCell ref="F5:F6"/>
    <mergeCell ref="G5:J5"/>
    <mergeCell ref="K5:K6"/>
  </mergeCells>
  <pageMargins left="0.41" right="0.47" top="0.5" bottom="0.2" header="0.3" footer="0.2"/>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33F7B-9180-40F8-96E0-4605432FDB15}">
  <dimension ref="A1:M14"/>
  <sheetViews>
    <sheetView workbookViewId="0">
      <selection activeCell="A3" sqref="A3:K3"/>
    </sheetView>
  </sheetViews>
  <sheetFormatPr defaultRowHeight="15" x14ac:dyDescent="0.25"/>
  <cols>
    <col min="1" max="1" width="5" style="39" customWidth="1"/>
    <col min="2" max="2" width="35" customWidth="1"/>
    <col min="3" max="3" width="8.140625" style="39" customWidth="1"/>
    <col min="4" max="5" width="7.7109375" style="39" customWidth="1"/>
    <col min="6" max="6" width="11.7109375" customWidth="1"/>
    <col min="7" max="7" width="11.85546875" customWidth="1"/>
    <col min="8" max="8" width="10.28515625" customWidth="1"/>
    <col min="9" max="9" width="11.28515625" customWidth="1"/>
    <col min="10" max="10" width="11.5703125" customWidth="1"/>
    <col min="11" max="11" width="14" customWidth="1"/>
  </cols>
  <sheetData>
    <row r="1" spans="1:13" ht="16.5" x14ac:dyDescent="0.25">
      <c r="A1" s="61"/>
      <c r="K1" s="8" t="s">
        <v>538</v>
      </c>
    </row>
    <row r="2" spans="1:13" ht="15.75" x14ac:dyDescent="0.25">
      <c r="A2" s="349" t="s">
        <v>530</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24.6" customHeight="1" x14ac:dyDescent="0.25">
      <c r="A5" s="350" t="s">
        <v>149</v>
      </c>
      <c r="B5" s="350" t="s">
        <v>174</v>
      </c>
      <c r="C5" s="350" t="s">
        <v>413</v>
      </c>
      <c r="D5" s="350" t="s">
        <v>448</v>
      </c>
      <c r="E5" s="350" t="s">
        <v>490</v>
      </c>
      <c r="F5" s="350" t="s">
        <v>491</v>
      </c>
      <c r="G5" s="352" t="s">
        <v>221</v>
      </c>
      <c r="H5" s="353"/>
      <c r="I5" s="353"/>
      <c r="J5" s="353"/>
      <c r="K5" s="350" t="s">
        <v>350</v>
      </c>
    </row>
    <row r="6" spans="1:13" ht="38.25"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c r="D7" s="66"/>
      <c r="E7" s="66"/>
      <c r="F7" s="223">
        <f>F8+F14</f>
        <v>2550</v>
      </c>
      <c r="G7" s="223">
        <f t="shared" ref="G7:J7" si="0">G8+G14</f>
        <v>0</v>
      </c>
      <c r="H7" s="223">
        <f t="shared" si="0"/>
        <v>0</v>
      </c>
      <c r="I7" s="223">
        <f t="shared" si="0"/>
        <v>0</v>
      </c>
      <c r="J7" s="223">
        <f t="shared" si="0"/>
        <v>2550</v>
      </c>
      <c r="K7" s="67"/>
      <c r="M7" s="226"/>
    </row>
    <row r="8" spans="1:13" s="205" customFormat="1" x14ac:dyDescent="0.25">
      <c r="A8" s="72">
        <v>1</v>
      </c>
      <c r="B8" s="206" t="s">
        <v>531</v>
      </c>
      <c r="C8" s="190"/>
      <c r="D8" s="191"/>
      <c r="E8" s="203"/>
      <c r="F8" s="221">
        <f>SUM(F9:F13)</f>
        <v>2334</v>
      </c>
      <c r="G8" s="221">
        <f t="shared" ref="G8:J8" si="1">SUM(G9:G13)</f>
        <v>0</v>
      </c>
      <c r="H8" s="221">
        <f t="shared" si="1"/>
        <v>0</v>
      </c>
      <c r="I8" s="221">
        <f t="shared" si="1"/>
        <v>0</v>
      </c>
      <c r="J8" s="221">
        <f t="shared" si="1"/>
        <v>2334</v>
      </c>
      <c r="K8" s="204"/>
    </row>
    <row r="9" spans="1:13" s="205" customFormat="1" ht="45" x14ac:dyDescent="0.25">
      <c r="A9" s="105"/>
      <c r="B9" s="198" t="s">
        <v>532</v>
      </c>
      <c r="C9" s="213"/>
      <c r="D9" s="214"/>
      <c r="E9" s="215"/>
      <c r="F9" s="221">
        <f>SUM(G9:J9)</f>
        <v>1426.4</v>
      </c>
      <c r="G9" s="220"/>
      <c r="H9" s="220"/>
      <c r="I9" s="220"/>
      <c r="J9" s="220">
        <v>1426.4</v>
      </c>
      <c r="K9" s="216"/>
    </row>
    <row r="10" spans="1:13" s="205" customFormat="1" ht="30" x14ac:dyDescent="0.25">
      <c r="A10" s="105"/>
      <c r="B10" s="198" t="s">
        <v>533</v>
      </c>
      <c r="C10" s="213"/>
      <c r="D10" s="214"/>
      <c r="E10" s="215"/>
      <c r="F10" s="221">
        <f t="shared" ref="F10:F13" si="2">SUM(G10:J10)</f>
        <v>53.8</v>
      </c>
      <c r="G10" s="220"/>
      <c r="H10" s="220"/>
      <c r="I10" s="220"/>
      <c r="J10" s="220">
        <v>53.8</v>
      </c>
      <c r="K10" s="216"/>
    </row>
    <row r="11" spans="1:13" s="205" customFormat="1" ht="30" x14ac:dyDescent="0.25">
      <c r="A11" s="105"/>
      <c r="B11" s="198" t="s">
        <v>534</v>
      </c>
      <c r="C11" s="213"/>
      <c r="D11" s="214"/>
      <c r="E11" s="215"/>
      <c r="F11" s="221">
        <f t="shared" si="2"/>
        <v>603.79999999999995</v>
      </c>
      <c r="G11" s="220"/>
      <c r="H11" s="220"/>
      <c r="I11" s="220"/>
      <c r="J11" s="220">
        <v>603.79999999999995</v>
      </c>
      <c r="K11" s="216"/>
    </row>
    <row r="12" spans="1:13" s="42" customFormat="1" ht="30" x14ac:dyDescent="0.25">
      <c r="A12" s="105"/>
      <c r="B12" s="208" t="s">
        <v>535</v>
      </c>
      <c r="C12" s="209"/>
      <c r="D12" s="209"/>
      <c r="E12" s="209"/>
      <c r="F12" s="221">
        <f t="shared" si="2"/>
        <v>150</v>
      </c>
      <c r="G12" s="224"/>
      <c r="H12" s="224"/>
      <c r="I12" s="220"/>
      <c r="J12" s="220">
        <v>150</v>
      </c>
      <c r="K12" s="210"/>
    </row>
    <row r="13" spans="1:13" s="42" customFormat="1" x14ac:dyDescent="0.25">
      <c r="A13" s="105"/>
      <c r="B13" s="208" t="s">
        <v>536</v>
      </c>
      <c r="C13" s="209"/>
      <c r="D13" s="209"/>
      <c r="E13" s="209"/>
      <c r="F13" s="221">
        <f t="shared" si="2"/>
        <v>100</v>
      </c>
      <c r="G13" s="224"/>
      <c r="H13" s="224"/>
      <c r="I13" s="220"/>
      <c r="J13" s="220">
        <v>100</v>
      </c>
      <c r="K13" s="210"/>
    </row>
    <row r="14" spans="1:13" ht="75" x14ac:dyDescent="0.25">
      <c r="A14" s="211">
        <v>2</v>
      </c>
      <c r="B14" s="207" t="s">
        <v>499</v>
      </c>
      <c r="C14" s="195"/>
      <c r="D14" s="195"/>
      <c r="E14" s="195"/>
      <c r="F14" s="225">
        <f t="shared" ref="F14" si="3">SUM(G14:J14)</f>
        <v>216</v>
      </c>
      <c r="G14" s="222"/>
      <c r="H14" s="222"/>
      <c r="I14" s="222"/>
      <c r="J14" s="222">
        <v>216</v>
      </c>
      <c r="K14" s="197"/>
    </row>
  </sheetData>
  <mergeCells count="10">
    <mergeCell ref="A2:K2"/>
    <mergeCell ref="A3:K3"/>
    <mergeCell ref="A5:A6"/>
    <mergeCell ref="B5:B6"/>
    <mergeCell ref="C5:C6"/>
    <mergeCell ref="D5:D6"/>
    <mergeCell ref="E5:E6"/>
    <mergeCell ref="F5:F6"/>
    <mergeCell ref="G5:J5"/>
    <mergeCell ref="K5:K6"/>
  </mergeCells>
  <pageMargins left="0.56999999999999995" right="0.25" top="0.6"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3A96-C097-44EB-9B07-3D0F8EBB480A}">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V28"/>
  <sheetViews>
    <sheetView workbookViewId="0">
      <selection activeCell="B25" sqref="B25:G25"/>
    </sheetView>
  </sheetViews>
  <sheetFormatPr defaultRowHeight="15" x14ac:dyDescent="0.25"/>
  <cols>
    <col min="2" max="2" width="47.28515625" customWidth="1"/>
  </cols>
  <sheetData>
    <row r="1" spans="1:22" x14ac:dyDescent="0.25">
      <c r="V1" s="8" t="s">
        <v>108</v>
      </c>
    </row>
    <row r="2" spans="1:22" x14ac:dyDescent="0.25">
      <c r="A2" s="326" t="s">
        <v>236</v>
      </c>
      <c r="B2" s="326"/>
      <c r="C2" s="326"/>
      <c r="D2" s="326"/>
      <c r="E2" s="326"/>
      <c r="F2" s="326"/>
      <c r="G2" s="326"/>
      <c r="H2" s="326"/>
      <c r="I2" s="326"/>
      <c r="J2" s="326"/>
      <c r="K2" s="326"/>
      <c r="L2" s="326"/>
      <c r="M2" s="326"/>
      <c r="N2" s="326"/>
      <c r="O2" s="326"/>
      <c r="P2" s="326"/>
      <c r="Q2" s="326"/>
      <c r="R2" s="326"/>
      <c r="S2" s="326"/>
      <c r="T2" s="326"/>
      <c r="U2" s="326"/>
      <c r="V2" s="326"/>
    </row>
    <row r="3" spans="1:22" x14ac:dyDescent="0.25">
      <c r="A3" s="326" t="s">
        <v>200</v>
      </c>
      <c r="B3" s="326"/>
      <c r="C3" s="326"/>
      <c r="D3" s="326"/>
      <c r="E3" s="326"/>
      <c r="F3" s="326"/>
      <c r="G3" s="326"/>
      <c r="H3" s="326"/>
      <c r="I3" s="326"/>
      <c r="J3" s="326"/>
      <c r="K3" s="326"/>
      <c r="L3" s="326"/>
      <c r="M3" s="326"/>
      <c r="N3" s="326"/>
      <c r="O3" s="326"/>
      <c r="P3" s="326"/>
      <c r="Q3" s="326"/>
      <c r="R3" s="326"/>
      <c r="S3" s="326"/>
      <c r="T3" s="326"/>
      <c r="U3" s="326"/>
      <c r="V3" s="326"/>
    </row>
    <row r="4" spans="1:22" x14ac:dyDescent="0.25">
      <c r="V4" s="10" t="s">
        <v>148</v>
      </c>
    </row>
    <row r="5" spans="1:22" x14ac:dyDescent="0.25">
      <c r="A5" s="325" t="s">
        <v>149</v>
      </c>
      <c r="B5" s="325" t="s">
        <v>237</v>
      </c>
      <c r="C5" s="325" t="s">
        <v>238</v>
      </c>
      <c r="D5" s="325" t="s">
        <v>239</v>
      </c>
      <c r="E5" s="325" t="s">
        <v>240</v>
      </c>
      <c r="F5" s="325" t="s">
        <v>241</v>
      </c>
      <c r="G5" s="325"/>
      <c r="H5" s="325"/>
      <c r="I5" s="325"/>
      <c r="J5" s="325"/>
      <c r="K5" s="325" t="s">
        <v>242</v>
      </c>
      <c r="L5" s="325"/>
      <c r="M5" s="325"/>
      <c r="N5" s="325"/>
      <c r="O5" s="325" t="s">
        <v>243</v>
      </c>
      <c r="P5" s="325"/>
      <c r="Q5" s="325"/>
      <c r="R5" s="325"/>
      <c r="S5" s="325" t="s">
        <v>244</v>
      </c>
      <c r="T5" s="325"/>
      <c r="U5" s="325"/>
      <c r="V5" s="325"/>
    </row>
    <row r="6" spans="1:22" ht="15" customHeight="1" x14ac:dyDescent="0.25">
      <c r="A6" s="325"/>
      <c r="B6" s="325"/>
      <c r="C6" s="325"/>
      <c r="D6" s="325"/>
      <c r="E6" s="325"/>
      <c r="F6" s="325" t="s">
        <v>245</v>
      </c>
      <c r="G6" s="325" t="s">
        <v>246</v>
      </c>
      <c r="H6" s="325"/>
      <c r="I6" s="325"/>
      <c r="J6" s="325"/>
      <c r="K6" s="325"/>
      <c r="L6" s="325"/>
      <c r="M6" s="325"/>
      <c r="N6" s="325"/>
      <c r="O6" s="325"/>
      <c r="P6" s="325"/>
      <c r="Q6" s="325"/>
      <c r="R6" s="325"/>
      <c r="S6" s="325"/>
      <c r="T6" s="325"/>
      <c r="U6" s="325"/>
      <c r="V6" s="325"/>
    </row>
    <row r="7" spans="1:22" x14ac:dyDescent="0.25">
      <c r="A7" s="325"/>
      <c r="B7" s="325"/>
      <c r="C7" s="325"/>
      <c r="D7" s="325"/>
      <c r="E7" s="325"/>
      <c r="F7" s="325"/>
      <c r="G7" s="325" t="s">
        <v>247</v>
      </c>
      <c r="H7" s="325" t="s">
        <v>248</v>
      </c>
      <c r="I7" s="325"/>
      <c r="J7" s="325"/>
      <c r="K7" s="325" t="s">
        <v>172</v>
      </c>
      <c r="L7" s="325" t="s">
        <v>248</v>
      </c>
      <c r="M7" s="325"/>
      <c r="N7" s="325"/>
      <c r="O7" s="325" t="s">
        <v>172</v>
      </c>
      <c r="P7" s="325" t="s">
        <v>248</v>
      </c>
      <c r="Q7" s="325"/>
      <c r="R7" s="325"/>
      <c r="S7" s="325" t="s">
        <v>172</v>
      </c>
      <c r="T7" s="325" t="s">
        <v>248</v>
      </c>
      <c r="U7" s="325"/>
      <c r="V7" s="325"/>
    </row>
    <row r="8" spans="1:22" ht="33.75" x14ac:dyDescent="0.25">
      <c r="A8" s="325"/>
      <c r="B8" s="325"/>
      <c r="C8" s="325"/>
      <c r="D8" s="325"/>
      <c r="E8" s="325"/>
      <c r="F8" s="325"/>
      <c r="G8" s="325"/>
      <c r="H8" s="18" t="s">
        <v>249</v>
      </c>
      <c r="I8" s="18" t="s">
        <v>250</v>
      </c>
      <c r="J8" s="18" t="s">
        <v>176</v>
      </c>
      <c r="K8" s="325"/>
      <c r="L8" s="18" t="s">
        <v>249</v>
      </c>
      <c r="M8" s="18" t="s">
        <v>250</v>
      </c>
      <c r="N8" s="18" t="s">
        <v>176</v>
      </c>
      <c r="O8" s="325"/>
      <c r="P8" s="18" t="s">
        <v>249</v>
      </c>
      <c r="Q8" s="18" t="s">
        <v>250</v>
      </c>
      <c r="R8" s="18" t="s">
        <v>176</v>
      </c>
      <c r="S8" s="325"/>
      <c r="T8" s="18" t="s">
        <v>249</v>
      </c>
      <c r="U8" s="18" t="s">
        <v>250</v>
      </c>
      <c r="V8" s="18" t="s">
        <v>176</v>
      </c>
    </row>
    <row r="9" spans="1:22" x14ac:dyDescent="0.25">
      <c r="A9" s="18" t="s">
        <v>154</v>
      </c>
      <c r="B9" s="18" t="s">
        <v>155</v>
      </c>
      <c r="C9" s="18">
        <v>1</v>
      </c>
      <c r="D9" s="18">
        <v>2</v>
      </c>
      <c r="E9" s="18">
        <v>3</v>
      </c>
      <c r="F9" s="18">
        <v>4</v>
      </c>
      <c r="G9" s="18">
        <v>5</v>
      </c>
      <c r="H9" s="18">
        <v>6</v>
      </c>
      <c r="I9" s="18">
        <v>7</v>
      </c>
      <c r="J9" s="18">
        <v>8</v>
      </c>
      <c r="K9" s="18">
        <v>9</v>
      </c>
      <c r="L9" s="18">
        <v>10</v>
      </c>
      <c r="M9" s="18">
        <v>11</v>
      </c>
      <c r="N9" s="18">
        <v>12</v>
      </c>
      <c r="O9" s="18">
        <v>13</v>
      </c>
      <c r="P9" s="18">
        <v>14</v>
      </c>
      <c r="Q9" s="18">
        <v>15</v>
      </c>
      <c r="R9" s="18">
        <v>16</v>
      </c>
      <c r="S9" s="18">
        <v>17</v>
      </c>
      <c r="T9" s="18">
        <v>18</v>
      </c>
      <c r="U9" s="18">
        <v>19</v>
      </c>
      <c r="V9" s="18">
        <v>20</v>
      </c>
    </row>
    <row r="10" spans="1:22" x14ac:dyDescent="0.25">
      <c r="A10" s="18"/>
      <c r="B10" s="18" t="s">
        <v>172</v>
      </c>
      <c r="C10" s="18"/>
      <c r="D10" s="18"/>
      <c r="E10" s="18"/>
      <c r="F10" s="18"/>
      <c r="G10" s="15"/>
      <c r="H10" s="15"/>
      <c r="I10" s="15"/>
      <c r="J10" s="15"/>
      <c r="K10" s="15"/>
      <c r="L10" s="15"/>
      <c r="M10" s="15"/>
      <c r="N10" s="15"/>
      <c r="O10" s="15"/>
      <c r="P10" s="15"/>
      <c r="Q10" s="15"/>
      <c r="R10" s="15"/>
      <c r="S10" s="15"/>
      <c r="T10" s="15"/>
      <c r="U10" s="15"/>
      <c r="V10" s="15"/>
    </row>
    <row r="11" spans="1:22" x14ac:dyDescent="0.25">
      <c r="A11" s="18" t="s">
        <v>154</v>
      </c>
      <c r="B11" s="361" t="s">
        <v>251</v>
      </c>
      <c r="C11" s="361"/>
      <c r="D11" s="361"/>
      <c r="E11" s="361"/>
      <c r="F11" s="361"/>
      <c r="G11" s="15"/>
      <c r="H11" s="15"/>
      <c r="I11" s="15"/>
      <c r="J11" s="15"/>
      <c r="K11" s="15"/>
      <c r="L11" s="15"/>
      <c r="M11" s="15"/>
      <c r="N11" s="15"/>
      <c r="O11" s="15"/>
      <c r="P11" s="15"/>
      <c r="Q11" s="15"/>
      <c r="R11" s="15"/>
      <c r="S11" s="15"/>
      <c r="T11" s="15"/>
      <c r="U11" s="15"/>
      <c r="V11" s="15"/>
    </row>
    <row r="12" spans="1:22" x14ac:dyDescent="0.25">
      <c r="A12" s="18" t="s">
        <v>156</v>
      </c>
      <c r="B12" s="361" t="s">
        <v>252</v>
      </c>
      <c r="C12" s="361"/>
      <c r="D12" s="361"/>
      <c r="E12" s="361"/>
      <c r="F12" s="15"/>
      <c r="G12" s="15"/>
      <c r="H12" s="15"/>
      <c r="I12" s="15"/>
      <c r="J12" s="15"/>
      <c r="K12" s="15"/>
      <c r="L12" s="15"/>
      <c r="M12" s="15"/>
      <c r="N12" s="15"/>
      <c r="O12" s="15"/>
      <c r="P12" s="15"/>
      <c r="Q12" s="15"/>
      <c r="R12" s="15"/>
      <c r="S12" s="15"/>
      <c r="T12" s="15"/>
      <c r="U12" s="15"/>
      <c r="V12" s="15"/>
    </row>
    <row r="13" spans="1:22" x14ac:dyDescent="0.25">
      <c r="A13" s="18">
        <v>1</v>
      </c>
      <c r="B13" s="16" t="s">
        <v>253</v>
      </c>
      <c r="C13" s="15"/>
      <c r="D13" s="15"/>
      <c r="E13" s="15"/>
      <c r="F13" s="15"/>
      <c r="G13" s="15"/>
      <c r="H13" s="15"/>
      <c r="I13" s="15"/>
      <c r="J13" s="15"/>
      <c r="K13" s="15"/>
      <c r="L13" s="15"/>
      <c r="M13" s="15"/>
      <c r="N13" s="15"/>
      <c r="O13" s="15"/>
      <c r="P13" s="15"/>
      <c r="Q13" s="15"/>
      <c r="R13" s="15"/>
      <c r="S13" s="15"/>
      <c r="T13" s="15"/>
      <c r="U13" s="15"/>
      <c r="V13" s="15"/>
    </row>
    <row r="14" spans="1:22" x14ac:dyDescent="0.25">
      <c r="A14" s="15" t="s">
        <v>160</v>
      </c>
      <c r="B14" s="17" t="s">
        <v>254</v>
      </c>
      <c r="C14" s="15"/>
      <c r="D14" s="15"/>
      <c r="E14" s="15"/>
      <c r="F14" s="15"/>
      <c r="G14" s="15"/>
      <c r="H14" s="15"/>
      <c r="I14" s="15"/>
      <c r="J14" s="15"/>
      <c r="K14" s="15"/>
      <c r="L14" s="15"/>
      <c r="M14" s="15"/>
      <c r="N14" s="15"/>
      <c r="O14" s="15"/>
      <c r="P14" s="15"/>
      <c r="Q14" s="15"/>
      <c r="R14" s="15"/>
      <c r="S14" s="15"/>
      <c r="T14" s="15"/>
      <c r="U14" s="360"/>
      <c r="V14" s="360"/>
    </row>
    <row r="15" spans="1:22" x14ac:dyDescent="0.25">
      <c r="A15" s="15" t="s">
        <v>160</v>
      </c>
      <c r="B15" s="17" t="s">
        <v>218</v>
      </c>
      <c r="C15" s="15"/>
      <c r="D15" s="15"/>
      <c r="E15" s="15"/>
      <c r="F15" s="15"/>
      <c r="G15" s="15"/>
      <c r="H15" s="15"/>
      <c r="I15" s="15"/>
      <c r="J15" s="15"/>
      <c r="K15" s="15"/>
      <c r="L15" s="15"/>
      <c r="M15" s="15"/>
      <c r="N15" s="15"/>
      <c r="O15" s="15"/>
      <c r="P15" s="15"/>
      <c r="Q15" s="15"/>
      <c r="R15" s="15"/>
      <c r="S15" s="15"/>
      <c r="T15" s="15"/>
      <c r="U15" s="360"/>
      <c r="V15" s="360"/>
    </row>
    <row r="16" spans="1:22" x14ac:dyDescent="0.25">
      <c r="A16" s="18">
        <v>2</v>
      </c>
      <c r="B16" s="16" t="s">
        <v>255</v>
      </c>
      <c r="C16" s="15"/>
      <c r="D16" s="15"/>
      <c r="E16" s="15"/>
      <c r="F16" s="15"/>
      <c r="G16" s="15"/>
      <c r="H16" s="15"/>
      <c r="I16" s="15"/>
      <c r="J16" s="15"/>
      <c r="K16" s="15"/>
      <c r="L16" s="15"/>
      <c r="M16" s="15"/>
      <c r="N16" s="15"/>
      <c r="O16" s="15"/>
      <c r="P16" s="15"/>
      <c r="Q16" s="15"/>
      <c r="R16" s="15"/>
      <c r="S16" s="15"/>
      <c r="T16" s="15"/>
      <c r="U16" s="360"/>
      <c r="V16" s="360"/>
    </row>
    <row r="17" spans="1:22" x14ac:dyDescent="0.25">
      <c r="A17" s="18" t="s">
        <v>256</v>
      </c>
      <c r="B17" s="361" t="s">
        <v>257</v>
      </c>
      <c r="C17" s="361"/>
      <c r="D17" s="361"/>
      <c r="E17" s="361"/>
      <c r="F17" s="361"/>
      <c r="G17" s="361"/>
      <c r="H17" s="361"/>
      <c r="I17" s="15"/>
      <c r="J17" s="15"/>
      <c r="K17" s="15"/>
      <c r="L17" s="15"/>
      <c r="M17" s="15"/>
      <c r="N17" s="15"/>
      <c r="O17" s="15"/>
      <c r="P17" s="15"/>
      <c r="Q17" s="15"/>
      <c r="R17" s="15"/>
      <c r="S17" s="15"/>
      <c r="T17" s="15"/>
      <c r="U17" s="360"/>
      <c r="V17" s="360"/>
    </row>
    <row r="18" spans="1:22" x14ac:dyDescent="0.25">
      <c r="A18" s="15" t="s">
        <v>160</v>
      </c>
      <c r="B18" s="17" t="s">
        <v>258</v>
      </c>
      <c r="C18" s="15"/>
      <c r="D18" s="15"/>
      <c r="E18" s="15"/>
      <c r="F18" s="15"/>
      <c r="G18" s="15"/>
      <c r="H18" s="15"/>
      <c r="I18" s="15"/>
      <c r="J18" s="15"/>
      <c r="K18" s="15"/>
      <c r="L18" s="15"/>
      <c r="M18" s="15"/>
      <c r="N18" s="15"/>
      <c r="O18" s="15"/>
      <c r="P18" s="15"/>
      <c r="Q18" s="15"/>
      <c r="R18" s="15"/>
      <c r="S18" s="15"/>
      <c r="T18" s="15"/>
      <c r="U18" s="360"/>
      <c r="V18" s="360"/>
    </row>
    <row r="19" spans="1:22" x14ac:dyDescent="0.25">
      <c r="A19" s="15" t="s">
        <v>160</v>
      </c>
      <c r="B19" s="17" t="s">
        <v>235</v>
      </c>
      <c r="C19" s="15"/>
      <c r="D19" s="15"/>
      <c r="E19" s="15"/>
      <c r="F19" s="15"/>
      <c r="G19" s="15"/>
      <c r="H19" s="15"/>
      <c r="I19" s="15"/>
      <c r="J19" s="15"/>
      <c r="K19" s="15"/>
      <c r="L19" s="15"/>
      <c r="M19" s="15"/>
      <c r="N19" s="15"/>
      <c r="O19" s="15"/>
      <c r="P19" s="15"/>
      <c r="Q19" s="15"/>
      <c r="R19" s="15"/>
      <c r="S19" s="15"/>
      <c r="T19" s="15"/>
      <c r="U19" s="360"/>
      <c r="V19" s="360"/>
    </row>
    <row r="20" spans="1:22" x14ac:dyDescent="0.25">
      <c r="A20" s="18" t="s">
        <v>259</v>
      </c>
      <c r="B20" s="361" t="s">
        <v>260</v>
      </c>
      <c r="C20" s="361"/>
      <c r="D20" s="361"/>
      <c r="E20" s="361"/>
      <c r="F20" s="361"/>
      <c r="G20" s="361"/>
      <c r="H20" s="15"/>
      <c r="I20" s="15"/>
      <c r="J20" s="15"/>
      <c r="K20" s="15"/>
      <c r="L20" s="15"/>
      <c r="M20" s="15"/>
      <c r="N20" s="15"/>
      <c r="O20" s="15"/>
      <c r="P20" s="15"/>
      <c r="Q20" s="15"/>
      <c r="R20" s="15"/>
      <c r="S20" s="15"/>
      <c r="T20" s="15"/>
      <c r="U20" s="360"/>
      <c r="V20" s="360"/>
    </row>
    <row r="21" spans="1:22" x14ac:dyDescent="0.25">
      <c r="A21" s="15" t="s">
        <v>160</v>
      </c>
      <c r="B21" s="17" t="s">
        <v>261</v>
      </c>
      <c r="C21" s="15"/>
      <c r="D21" s="15"/>
      <c r="E21" s="15"/>
      <c r="F21" s="15"/>
      <c r="G21" s="15"/>
      <c r="H21" s="15"/>
      <c r="I21" s="15"/>
      <c r="J21" s="15"/>
      <c r="K21" s="15"/>
      <c r="L21" s="15"/>
      <c r="M21" s="15"/>
      <c r="N21" s="15"/>
      <c r="O21" s="15"/>
      <c r="P21" s="15"/>
      <c r="Q21" s="15"/>
      <c r="R21" s="15"/>
      <c r="S21" s="15"/>
      <c r="T21" s="15"/>
      <c r="U21" s="360"/>
      <c r="V21" s="360"/>
    </row>
    <row r="22" spans="1:22" x14ac:dyDescent="0.25">
      <c r="A22" s="15" t="s">
        <v>160</v>
      </c>
      <c r="B22" s="17" t="s">
        <v>262</v>
      </c>
      <c r="C22" s="15"/>
      <c r="D22" s="15"/>
      <c r="E22" s="15"/>
      <c r="F22" s="15"/>
      <c r="G22" s="15"/>
      <c r="H22" s="15"/>
      <c r="I22" s="15"/>
      <c r="J22" s="15"/>
      <c r="K22" s="15"/>
      <c r="L22" s="15"/>
      <c r="M22" s="15"/>
      <c r="N22" s="15"/>
      <c r="O22" s="15"/>
      <c r="P22" s="15"/>
      <c r="Q22" s="15"/>
      <c r="R22" s="15"/>
      <c r="S22" s="15"/>
      <c r="T22" s="15"/>
      <c r="U22" s="360"/>
      <c r="V22" s="360"/>
    </row>
    <row r="23" spans="1:22" x14ac:dyDescent="0.25">
      <c r="A23" s="18" t="s">
        <v>165</v>
      </c>
      <c r="B23" s="361" t="s">
        <v>252</v>
      </c>
      <c r="C23" s="361"/>
      <c r="D23" s="361"/>
      <c r="E23" s="361"/>
      <c r="F23" s="15"/>
      <c r="G23" s="15"/>
      <c r="H23" s="15"/>
      <c r="I23" s="15"/>
      <c r="J23" s="15"/>
      <c r="K23" s="15"/>
      <c r="L23" s="15"/>
      <c r="M23" s="15"/>
      <c r="N23" s="15"/>
      <c r="O23" s="15"/>
      <c r="P23" s="15"/>
      <c r="Q23" s="15"/>
      <c r="R23" s="15"/>
      <c r="S23" s="15"/>
      <c r="T23" s="15"/>
      <c r="U23" s="360"/>
      <c r="V23" s="360"/>
    </row>
    <row r="24" spans="1:22" x14ac:dyDescent="0.25">
      <c r="A24" s="15"/>
      <c r="B24" s="17" t="s">
        <v>263</v>
      </c>
      <c r="C24" s="15"/>
      <c r="D24" s="15"/>
      <c r="E24" s="15"/>
      <c r="F24" s="15"/>
      <c r="G24" s="15"/>
      <c r="H24" s="15"/>
      <c r="I24" s="15"/>
      <c r="J24" s="15"/>
      <c r="K24" s="15"/>
      <c r="L24" s="15"/>
      <c r="M24" s="15"/>
      <c r="N24" s="15"/>
      <c r="O24" s="15"/>
      <c r="P24" s="15"/>
      <c r="Q24" s="15"/>
      <c r="R24" s="15"/>
      <c r="S24" s="15"/>
      <c r="T24" s="15"/>
      <c r="U24" s="360"/>
      <c r="V24" s="360"/>
    </row>
    <row r="25" spans="1:22" x14ac:dyDescent="0.25">
      <c r="A25" s="18" t="s">
        <v>155</v>
      </c>
      <c r="B25" s="361" t="s">
        <v>264</v>
      </c>
      <c r="C25" s="361"/>
      <c r="D25" s="361"/>
      <c r="E25" s="361"/>
      <c r="F25" s="361"/>
      <c r="G25" s="361"/>
      <c r="H25" s="15"/>
      <c r="I25" s="15"/>
      <c r="J25" s="15"/>
      <c r="K25" s="15"/>
      <c r="L25" s="15"/>
      <c r="M25" s="15"/>
      <c r="N25" s="15"/>
      <c r="O25" s="15"/>
      <c r="P25" s="15"/>
      <c r="Q25" s="15"/>
      <c r="R25" s="15"/>
      <c r="S25" s="15"/>
      <c r="T25" s="15"/>
      <c r="U25" s="360"/>
      <c r="V25" s="360"/>
    </row>
    <row r="26" spans="1:22" x14ac:dyDescent="0.25">
      <c r="A26" s="15"/>
      <c r="B26" s="17" t="s">
        <v>265</v>
      </c>
      <c r="C26" s="15"/>
      <c r="D26" s="15"/>
      <c r="E26" s="15"/>
      <c r="F26" s="15"/>
      <c r="G26" s="15"/>
      <c r="H26" s="15"/>
      <c r="I26" s="15"/>
      <c r="J26" s="15"/>
      <c r="K26" s="15"/>
      <c r="L26" s="15"/>
      <c r="M26" s="15"/>
      <c r="N26" s="15"/>
      <c r="O26" s="15"/>
      <c r="P26" s="15"/>
      <c r="Q26" s="15"/>
      <c r="R26" s="15"/>
      <c r="S26" s="15"/>
      <c r="T26" s="15"/>
      <c r="U26" s="360"/>
      <c r="V26" s="360"/>
    </row>
    <row r="27" spans="1:22" x14ac:dyDescent="0.25">
      <c r="A27" s="15" t="s">
        <v>160</v>
      </c>
      <c r="B27" s="17" t="s">
        <v>178</v>
      </c>
      <c r="C27" s="15"/>
      <c r="D27" s="15"/>
      <c r="E27" s="15"/>
      <c r="F27" s="15"/>
      <c r="G27" s="15"/>
      <c r="H27" s="15"/>
      <c r="I27" s="15"/>
      <c r="J27" s="15"/>
      <c r="K27" s="15"/>
      <c r="L27" s="15"/>
      <c r="M27" s="15"/>
      <c r="N27" s="15"/>
      <c r="O27" s="15"/>
      <c r="P27" s="15"/>
      <c r="Q27" s="15"/>
      <c r="R27" s="15"/>
      <c r="S27" s="15"/>
      <c r="T27" s="15"/>
      <c r="U27" s="360"/>
      <c r="V27" s="360"/>
    </row>
    <row r="28" spans="1:22" x14ac:dyDescent="0.25">
      <c r="A28" s="3"/>
    </row>
  </sheetData>
  <mergeCells count="41">
    <mergeCell ref="U24:V24"/>
    <mergeCell ref="B25:G25"/>
    <mergeCell ref="U25:V25"/>
    <mergeCell ref="U26:V26"/>
    <mergeCell ref="U27:V27"/>
    <mergeCell ref="A2:V2"/>
    <mergeCell ref="A3:V3"/>
    <mergeCell ref="B20:G20"/>
    <mergeCell ref="U20:V20"/>
    <mergeCell ref="U21:V21"/>
    <mergeCell ref="P7:R7"/>
    <mergeCell ref="S7:S8"/>
    <mergeCell ref="T7:V7"/>
    <mergeCell ref="B11:F11"/>
    <mergeCell ref="B12:E12"/>
    <mergeCell ref="U14:V14"/>
    <mergeCell ref="K5:N6"/>
    <mergeCell ref="O5:R6"/>
    <mergeCell ref="S5:V6"/>
    <mergeCell ref="F6:F8"/>
    <mergeCell ref="G6:J6"/>
    <mergeCell ref="K7:K8"/>
    <mergeCell ref="L7:N7"/>
    <mergeCell ref="O7:O8"/>
    <mergeCell ref="U22:V22"/>
    <mergeCell ref="B23:E23"/>
    <mergeCell ref="U23:V23"/>
    <mergeCell ref="U15:V15"/>
    <mergeCell ref="U16:V16"/>
    <mergeCell ref="B17:H17"/>
    <mergeCell ref="U17:V17"/>
    <mergeCell ref="U18:V18"/>
    <mergeCell ref="U19:V19"/>
    <mergeCell ref="F5:J5"/>
    <mergeCell ref="A5:A8"/>
    <mergeCell ref="B5:B8"/>
    <mergeCell ref="C5:C8"/>
    <mergeCell ref="D5:D8"/>
    <mergeCell ref="E5:E8"/>
    <mergeCell ref="G7:G8"/>
    <mergeCell ref="H7:J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29"/>
  <sheetViews>
    <sheetView zoomScaleNormal="100" zoomScaleSheetLayoutView="85" workbookViewId="0">
      <selection activeCell="F13" sqref="F13:G13"/>
    </sheetView>
  </sheetViews>
  <sheetFormatPr defaultRowHeight="15" x14ac:dyDescent="0.25"/>
  <cols>
    <col min="1" max="1" width="7.42578125" customWidth="1"/>
    <col min="2" max="2" width="43.28515625" customWidth="1"/>
    <col min="3" max="3" width="14.28515625" customWidth="1"/>
    <col min="4" max="4" width="15.140625" customWidth="1"/>
    <col min="5" max="5" width="12.7109375" customWidth="1"/>
    <col min="6" max="6" width="14.28515625" customWidth="1"/>
    <col min="7" max="7" width="13.42578125" customWidth="1"/>
    <col min="8" max="8" width="11.7109375" customWidth="1"/>
    <col min="9" max="9" width="8.85546875" customWidth="1"/>
    <col min="10" max="10" width="9.7109375" customWidth="1"/>
    <col min="11" max="11" width="12.85546875" customWidth="1"/>
    <col min="12" max="12" width="18.28515625" customWidth="1"/>
    <col min="13" max="13" width="11.28515625" bestFit="1" customWidth="1"/>
  </cols>
  <sheetData>
    <row r="1" spans="1:13" x14ac:dyDescent="0.25">
      <c r="I1" s="316" t="s">
        <v>393</v>
      </c>
      <c r="J1" s="316"/>
    </row>
    <row r="2" spans="1:13" ht="16.5" x14ac:dyDescent="0.25">
      <c r="A2" s="30"/>
      <c r="J2" s="38" t="s">
        <v>394</v>
      </c>
      <c r="K2" s="32"/>
    </row>
    <row r="3" spans="1:13" ht="4.1500000000000004" customHeight="1" x14ac:dyDescent="0.25">
      <c r="J3" s="8"/>
    </row>
    <row r="4" spans="1:13" ht="16.5" x14ac:dyDescent="0.25">
      <c r="A4" s="320" t="s">
        <v>442</v>
      </c>
      <c r="B4" s="320"/>
      <c r="C4" s="320"/>
      <c r="D4" s="320"/>
      <c r="E4" s="320"/>
      <c r="F4" s="320"/>
      <c r="G4" s="320"/>
      <c r="H4" s="320"/>
      <c r="I4" s="320"/>
      <c r="J4" s="320"/>
    </row>
    <row r="5" spans="1:13" x14ac:dyDescent="0.25">
      <c r="A5" s="321" t="s">
        <v>437</v>
      </c>
      <c r="B5" s="321"/>
      <c r="C5" s="321"/>
      <c r="D5" s="321"/>
      <c r="E5" s="321"/>
      <c r="F5" s="321"/>
      <c r="G5" s="321"/>
      <c r="H5" s="321"/>
      <c r="I5" s="321"/>
      <c r="J5" s="321"/>
    </row>
    <row r="6" spans="1:13" x14ac:dyDescent="0.25">
      <c r="J6" s="10" t="s">
        <v>148</v>
      </c>
    </row>
    <row r="7" spans="1:13" ht="12" customHeight="1" x14ac:dyDescent="0.25">
      <c r="J7" s="10"/>
    </row>
    <row r="8" spans="1:13" ht="13.15" customHeight="1" x14ac:dyDescent="0.25">
      <c r="A8" s="317" t="s">
        <v>149</v>
      </c>
      <c r="B8" s="317" t="s">
        <v>150</v>
      </c>
      <c r="C8" s="317" t="s">
        <v>443</v>
      </c>
      <c r="D8" s="317" t="s">
        <v>445</v>
      </c>
      <c r="E8" s="317" t="s">
        <v>444</v>
      </c>
      <c r="F8" s="317" t="s">
        <v>446</v>
      </c>
      <c r="G8" s="322" t="s">
        <v>151</v>
      </c>
      <c r="H8" s="322"/>
      <c r="I8" s="322"/>
      <c r="J8" s="322"/>
    </row>
    <row r="9" spans="1:13" ht="10.9" customHeight="1" x14ac:dyDescent="0.25">
      <c r="A9" s="318"/>
      <c r="B9" s="318"/>
      <c r="C9" s="318"/>
      <c r="D9" s="318"/>
      <c r="E9" s="318"/>
      <c r="F9" s="318"/>
      <c r="G9" s="322" t="s">
        <v>152</v>
      </c>
      <c r="H9" s="322"/>
      <c r="I9" s="322" t="s">
        <v>153</v>
      </c>
      <c r="J9" s="322"/>
    </row>
    <row r="10" spans="1:13" ht="31.9" customHeight="1" x14ac:dyDescent="0.25">
      <c r="A10" s="319"/>
      <c r="B10" s="319"/>
      <c r="C10" s="319"/>
      <c r="D10" s="319"/>
      <c r="E10" s="319"/>
      <c r="F10" s="319"/>
      <c r="G10" s="19" t="s">
        <v>271</v>
      </c>
      <c r="H10" s="19" t="s">
        <v>272</v>
      </c>
      <c r="I10" s="19" t="s">
        <v>271</v>
      </c>
      <c r="J10" s="19" t="s">
        <v>272</v>
      </c>
      <c r="L10" s="20"/>
    </row>
    <row r="11" spans="1:13" x14ac:dyDescent="0.25">
      <c r="A11" s="19" t="s">
        <v>154</v>
      </c>
      <c r="B11" s="19" t="s">
        <v>155</v>
      </c>
      <c r="C11" s="19">
        <v>1</v>
      </c>
      <c r="D11" s="19">
        <v>2</v>
      </c>
      <c r="E11" s="19">
        <v>3</v>
      </c>
      <c r="F11" s="19">
        <v>4</v>
      </c>
      <c r="G11" s="19">
        <v>5</v>
      </c>
      <c r="H11" s="19">
        <v>6</v>
      </c>
      <c r="I11" s="19">
        <v>7</v>
      </c>
      <c r="J11" s="19">
        <v>8</v>
      </c>
    </row>
    <row r="12" spans="1:13" x14ac:dyDescent="0.25">
      <c r="A12" s="24" t="s">
        <v>155</v>
      </c>
      <c r="B12" s="25" t="s">
        <v>268</v>
      </c>
      <c r="C12" s="33"/>
      <c r="D12" s="33"/>
      <c r="E12" s="74"/>
      <c r="F12" s="74"/>
      <c r="G12" s="33">
        <f t="shared" ref="G12:G13" si="0">E12-C12</f>
        <v>0</v>
      </c>
      <c r="H12" s="33">
        <f t="shared" ref="H12:H13" si="1">F12-C12</f>
        <v>0</v>
      </c>
      <c r="I12" s="28"/>
      <c r="J12" s="28"/>
      <c r="L12" s="43"/>
      <c r="M12" s="36"/>
    </row>
    <row r="13" spans="1:13" x14ac:dyDescent="0.25">
      <c r="A13" s="24" t="s">
        <v>156</v>
      </c>
      <c r="B13" s="25" t="s">
        <v>157</v>
      </c>
      <c r="C13" s="34">
        <v>141290.29999999999</v>
      </c>
      <c r="D13" s="34" t="e">
        <f>D14+D15+D18+D19</f>
        <v>#REF!</v>
      </c>
      <c r="E13" s="75">
        <f>E14+E15+E18+E19</f>
        <v>128191.518</v>
      </c>
      <c r="F13" s="75">
        <f>F14+F15+F18+F19</f>
        <v>128191.518</v>
      </c>
      <c r="G13" s="34">
        <f t="shared" si="0"/>
        <v>-13098.781999999992</v>
      </c>
      <c r="H13" s="34">
        <f t="shared" si="1"/>
        <v>-13098.781999999992</v>
      </c>
      <c r="I13" s="27">
        <f>E13/C13</f>
        <v>0.90729171075438309</v>
      </c>
      <c r="J13" s="27">
        <f>F13/C13</f>
        <v>0.90729171075438309</v>
      </c>
      <c r="L13" s="64"/>
    </row>
    <row r="14" spans="1:13" x14ac:dyDescent="0.25">
      <c r="A14" s="11">
        <v>1</v>
      </c>
      <c r="B14" s="12" t="s">
        <v>158</v>
      </c>
      <c r="C14" s="33">
        <v>6633</v>
      </c>
      <c r="D14" s="33">
        <v>7234.3118999999997</v>
      </c>
      <c r="E14" s="76">
        <v>6970.7999999999993</v>
      </c>
      <c r="F14" s="76">
        <v>6970.7999999999993</v>
      </c>
      <c r="G14" s="33">
        <f t="shared" ref="G14:G19" si="2">E14-D14</f>
        <v>-263.51190000000042</v>
      </c>
      <c r="H14" s="33">
        <f t="shared" ref="H14:H19" si="3">F14-D14</f>
        <v>-263.51190000000042</v>
      </c>
      <c r="I14" s="28">
        <f>E14/D14</f>
        <v>0.9635747112313473</v>
      </c>
      <c r="J14" s="28">
        <f>F14/D14</f>
        <v>0.9635747112313473</v>
      </c>
      <c r="L14" s="36"/>
      <c r="M14" s="35"/>
    </row>
    <row r="15" spans="1:13" x14ac:dyDescent="0.25">
      <c r="A15" s="11">
        <v>2</v>
      </c>
      <c r="B15" s="12" t="s">
        <v>159</v>
      </c>
      <c r="C15" s="33">
        <v>134657.29999999999</v>
      </c>
      <c r="D15" s="33" t="e">
        <f>D16+D17</f>
        <v>#REF!</v>
      </c>
      <c r="E15" s="64">
        <f>E20-E14</f>
        <v>121220.71799999999</v>
      </c>
      <c r="F15" s="74">
        <f>F20-F14</f>
        <v>121220.71799999999</v>
      </c>
      <c r="G15" s="33" t="e">
        <f t="shared" si="2"/>
        <v>#REF!</v>
      </c>
      <c r="H15" s="33" t="e">
        <f t="shared" si="3"/>
        <v>#REF!</v>
      </c>
      <c r="I15" s="28" t="e">
        <f>E15/D15</f>
        <v>#REF!</v>
      </c>
      <c r="J15" s="28" t="e">
        <f>F15/D15</f>
        <v>#REF!</v>
      </c>
      <c r="L15" s="60">
        <v>123204233</v>
      </c>
    </row>
    <row r="16" spans="1:13" x14ac:dyDescent="0.25">
      <c r="A16" s="11" t="s">
        <v>160</v>
      </c>
      <c r="B16" s="12" t="s">
        <v>161</v>
      </c>
      <c r="C16" s="33">
        <v>134657.29999999999</v>
      </c>
      <c r="D16" s="33">
        <f>C16</f>
        <v>134657.29999999999</v>
      </c>
      <c r="E16" s="74">
        <f>E15</f>
        <v>121220.71799999999</v>
      </c>
      <c r="F16" s="74">
        <f>F15</f>
        <v>121220.71799999999</v>
      </c>
      <c r="G16" s="33">
        <f t="shared" si="2"/>
        <v>-13436.581999999995</v>
      </c>
      <c r="H16" s="33">
        <f t="shared" si="3"/>
        <v>-13436.581999999995</v>
      </c>
      <c r="I16" s="28">
        <f>E16/D16</f>
        <v>0.90021646060035365</v>
      </c>
      <c r="J16" s="28">
        <f>F16/D16</f>
        <v>0.90021646060035365</v>
      </c>
      <c r="L16" s="35">
        <f>L15/1000-F15</f>
        <v>1983.5149999999994</v>
      </c>
      <c r="M16" s="35"/>
    </row>
    <row r="17" spans="1:13" x14ac:dyDescent="0.25">
      <c r="A17" s="11" t="s">
        <v>160</v>
      </c>
      <c r="B17" s="12" t="s">
        <v>162</v>
      </c>
      <c r="C17" s="33">
        <v>1850.2170000000001</v>
      </c>
      <c r="D17" s="33" t="e">
        <f>#REF!</f>
        <v>#REF!</v>
      </c>
      <c r="E17" s="74"/>
      <c r="F17" s="74"/>
      <c r="G17" s="33" t="e">
        <f t="shared" si="2"/>
        <v>#REF!</v>
      </c>
      <c r="H17" s="33" t="e">
        <f t="shared" si="3"/>
        <v>#REF!</v>
      </c>
      <c r="I17" s="28" t="e">
        <f>E17/D17</f>
        <v>#REF!</v>
      </c>
      <c r="J17" s="28" t="e">
        <f>F17/D17</f>
        <v>#REF!</v>
      </c>
      <c r="L17" s="35">
        <f>L15/1000-F14</f>
        <v>116233.43299999999</v>
      </c>
      <c r="M17" s="36"/>
    </row>
    <row r="18" spans="1:13" x14ac:dyDescent="0.25">
      <c r="A18" s="11">
        <v>3</v>
      </c>
      <c r="B18" s="12" t="s">
        <v>163</v>
      </c>
      <c r="C18" s="33"/>
      <c r="D18" s="33">
        <v>2329.7615860000001</v>
      </c>
      <c r="E18" s="74"/>
      <c r="F18" s="74"/>
      <c r="G18" s="33">
        <f t="shared" si="2"/>
        <v>-2329.7615860000001</v>
      </c>
      <c r="H18" s="33">
        <f t="shared" si="3"/>
        <v>-2329.7615860000001</v>
      </c>
      <c r="I18" s="28"/>
      <c r="J18" s="28"/>
    </row>
    <row r="19" spans="1:13" x14ac:dyDescent="0.25">
      <c r="A19" s="11">
        <v>4</v>
      </c>
      <c r="B19" s="12" t="s">
        <v>164</v>
      </c>
      <c r="C19" s="33"/>
      <c r="D19" s="33">
        <v>8653.4684089999992</v>
      </c>
      <c r="E19" s="74"/>
      <c r="F19" s="74"/>
      <c r="G19" s="33">
        <f t="shared" si="2"/>
        <v>-8653.4684089999992</v>
      </c>
      <c r="H19" s="33">
        <f t="shared" si="3"/>
        <v>-8653.4684089999992</v>
      </c>
      <c r="I19" s="28"/>
      <c r="J19" s="28"/>
      <c r="L19" s="36"/>
    </row>
    <row r="20" spans="1:13" x14ac:dyDescent="0.25">
      <c r="A20" s="24" t="s">
        <v>165</v>
      </c>
      <c r="B20" s="25" t="s">
        <v>170</v>
      </c>
      <c r="C20" s="34">
        <v>141290.29999999999</v>
      </c>
      <c r="D20" s="34">
        <f>D21+D22+D25</f>
        <v>193864.17499999999</v>
      </c>
      <c r="E20" s="75">
        <f>E21+E22+E25</f>
        <v>128191.518</v>
      </c>
      <c r="F20" s="75">
        <f>F21+F22+F25</f>
        <v>128191.518</v>
      </c>
      <c r="G20" s="34">
        <f>E20-C20</f>
        <v>-13098.781999999992</v>
      </c>
      <c r="H20" s="34">
        <f>F20-C20</f>
        <v>-13098.781999999992</v>
      </c>
      <c r="I20" s="27">
        <f>E20/C20</f>
        <v>0.90729171075438309</v>
      </c>
      <c r="J20" s="27">
        <f>F20/C20</f>
        <v>0.90729171075438309</v>
      </c>
      <c r="L20" s="60"/>
      <c r="M20" s="36"/>
    </row>
    <row r="21" spans="1:13" x14ac:dyDescent="0.25">
      <c r="A21" s="11">
        <v>1</v>
      </c>
      <c r="B21" s="12" t="s">
        <v>269</v>
      </c>
      <c r="C21" s="33">
        <v>141290.29999999999</v>
      </c>
      <c r="D21" s="33">
        <v>193864.17499999999</v>
      </c>
      <c r="E21" s="74">
        <v>128191.518</v>
      </c>
      <c r="F21" s="76">
        <v>128191.518</v>
      </c>
      <c r="G21" s="33">
        <f>E21-C21</f>
        <v>-13098.781999999992</v>
      </c>
      <c r="H21" s="33">
        <f>F21-C21</f>
        <v>-13098.781999999992</v>
      </c>
      <c r="I21" s="28">
        <f>E21/C21</f>
        <v>0.90729171075438309</v>
      </c>
      <c r="J21" s="28">
        <f>F21/C21</f>
        <v>0.90729171075438309</v>
      </c>
      <c r="L21" s="59"/>
    </row>
    <row r="22" spans="1:13" x14ac:dyDescent="0.25">
      <c r="A22" s="11">
        <v>2</v>
      </c>
      <c r="B22" s="12" t="s">
        <v>270</v>
      </c>
      <c r="C22" s="23"/>
      <c r="D22" s="23"/>
      <c r="E22" s="74"/>
      <c r="F22" s="74"/>
      <c r="G22" s="23"/>
      <c r="H22" s="23"/>
      <c r="I22" s="23"/>
      <c r="J22" s="23"/>
      <c r="L22" s="35"/>
    </row>
    <row r="23" spans="1:13" x14ac:dyDescent="0.25">
      <c r="A23" s="11" t="s">
        <v>160</v>
      </c>
      <c r="B23" s="12" t="s">
        <v>166</v>
      </c>
      <c r="C23" s="23"/>
      <c r="D23" s="23"/>
      <c r="E23" s="74"/>
      <c r="F23" s="74"/>
      <c r="G23" s="23"/>
      <c r="H23" s="23"/>
      <c r="I23" s="23"/>
      <c r="J23" s="23"/>
      <c r="K23" s="40"/>
    </row>
    <row r="24" spans="1:13" x14ac:dyDescent="0.25">
      <c r="A24" s="11" t="s">
        <v>160</v>
      </c>
      <c r="B24" s="12" t="s">
        <v>167</v>
      </c>
      <c r="C24" s="23"/>
      <c r="D24" s="23"/>
      <c r="E24" s="74"/>
      <c r="F24" s="74"/>
      <c r="G24" s="23"/>
      <c r="H24" s="23"/>
      <c r="I24" s="23"/>
      <c r="J24" s="23"/>
      <c r="L24" s="35"/>
    </row>
    <row r="25" spans="1:13" x14ac:dyDescent="0.25">
      <c r="A25" s="13">
        <v>3</v>
      </c>
      <c r="B25" s="14" t="s">
        <v>168</v>
      </c>
      <c r="C25" s="26"/>
      <c r="D25" s="26"/>
      <c r="E25" s="77"/>
      <c r="F25" s="77"/>
      <c r="G25" s="26"/>
      <c r="H25" s="26"/>
      <c r="I25" s="26"/>
      <c r="J25" s="26"/>
      <c r="K25" s="35"/>
    </row>
    <row r="28" spans="1:13" x14ac:dyDescent="0.25">
      <c r="E28" s="64"/>
      <c r="G28" s="35"/>
    </row>
    <row r="29" spans="1:13" x14ac:dyDescent="0.25">
      <c r="E29" s="35"/>
    </row>
  </sheetData>
  <mergeCells count="12">
    <mergeCell ref="I1:J1"/>
    <mergeCell ref="A8:A10"/>
    <mergeCell ref="A4:J4"/>
    <mergeCell ref="A5:J5"/>
    <mergeCell ref="G8:J8"/>
    <mergeCell ref="G9:H9"/>
    <mergeCell ref="I9:J9"/>
    <mergeCell ref="F8:F10"/>
    <mergeCell ref="E8:E10"/>
    <mergeCell ref="D8:D10"/>
    <mergeCell ref="C8:C10"/>
    <mergeCell ref="B8:B10"/>
  </mergeCells>
  <pageMargins left="0.51181102362204722" right="0.39370078740157483" top="0.19685039370078741" bottom="0.23622047244094491" header="0.19685039370078741" footer="0.19685039370078741"/>
  <pageSetup paperSize="9" scale="91"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6772B-DD3A-499E-AD74-36CE11D12F82}">
  <sheetPr>
    <tabColor rgb="FFFFC000"/>
  </sheetPr>
  <dimension ref="A1:W12"/>
  <sheetViews>
    <sheetView workbookViewId="0">
      <selection activeCell="A5" sqref="A5:U5"/>
    </sheetView>
  </sheetViews>
  <sheetFormatPr defaultRowHeight="15" x14ac:dyDescent="0.25"/>
  <cols>
    <col min="1" max="1" width="4.5703125" style="39" customWidth="1"/>
    <col min="2" max="2" width="12.7109375" customWidth="1"/>
    <col min="3" max="3" width="7.28515625" customWidth="1"/>
    <col min="4" max="4" width="9.140625" customWidth="1"/>
    <col min="5" max="5" width="9.7109375" customWidth="1"/>
    <col min="6" max="6" width="9.28515625" customWidth="1"/>
    <col min="7" max="7" width="8.28515625" customWidth="1"/>
    <col min="8" max="8" width="6.85546875" customWidth="1"/>
    <col min="9" max="10" width="7.28515625" customWidth="1"/>
    <col min="11" max="11" width="7.140625" customWidth="1"/>
    <col min="12" max="12" width="7.28515625" customWidth="1"/>
    <col min="13" max="13" width="6.85546875" customWidth="1"/>
    <col min="14" max="14" width="5.28515625" customWidth="1"/>
    <col min="15" max="15" width="6.140625" customWidth="1"/>
    <col min="17" max="17" width="3.7109375" customWidth="1"/>
    <col min="18" max="18" width="6" customWidth="1"/>
    <col min="19" max="19" width="7.85546875" customWidth="1"/>
    <col min="21" max="21" width="6.85546875" customWidth="1"/>
    <col min="22" max="22" width="8.28515625" customWidth="1"/>
  </cols>
  <sheetData>
    <row r="1" spans="1:23" x14ac:dyDescent="0.25">
      <c r="S1" s="316" t="s">
        <v>345</v>
      </c>
      <c r="T1" s="316"/>
      <c r="U1" s="316"/>
      <c r="V1" s="31"/>
      <c r="W1" s="31"/>
    </row>
    <row r="2" spans="1:23" x14ac:dyDescent="0.25">
      <c r="U2" s="8" t="s">
        <v>367</v>
      </c>
    </row>
    <row r="3" spans="1:23" ht="9" customHeight="1" x14ac:dyDescent="0.25">
      <c r="U3" s="8"/>
    </row>
    <row r="4" spans="1:23" x14ac:dyDescent="0.25">
      <c r="A4" s="326" t="s">
        <v>440</v>
      </c>
      <c r="B4" s="326"/>
      <c r="C4" s="326"/>
      <c r="D4" s="326"/>
      <c r="E4" s="326"/>
      <c r="F4" s="326"/>
      <c r="G4" s="326"/>
      <c r="H4" s="326"/>
      <c r="I4" s="326"/>
      <c r="J4" s="326"/>
      <c r="K4" s="326"/>
      <c r="L4" s="326"/>
      <c r="M4" s="326"/>
      <c r="N4" s="326"/>
      <c r="O4" s="326"/>
      <c r="P4" s="326"/>
      <c r="Q4" s="326"/>
      <c r="R4" s="326"/>
      <c r="S4" s="326"/>
      <c r="T4" s="326"/>
      <c r="U4" s="326"/>
    </row>
    <row r="5" spans="1:23" x14ac:dyDescent="0.25">
      <c r="A5" s="327" t="s">
        <v>408</v>
      </c>
      <c r="B5" s="327"/>
      <c r="C5" s="327"/>
      <c r="D5" s="327"/>
      <c r="E5" s="327"/>
      <c r="F5" s="327"/>
      <c r="G5" s="327"/>
      <c r="H5" s="327"/>
      <c r="I5" s="327"/>
      <c r="J5" s="327"/>
      <c r="K5" s="327"/>
      <c r="L5" s="327"/>
      <c r="M5" s="327"/>
      <c r="N5" s="327"/>
      <c r="O5" s="327"/>
      <c r="P5" s="327"/>
      <c r="Q5" s="327"/>
      <c r="R5" s="327"/>
      <c r="S5" s="327"/>
      <c r="T5" s="327"/>
      <c r="U5" s="327"/>
    </row>
    <row r="6" spans="1:23" x14ac:dyDescent="0.25">
      <c r="U6" s="10" t="s">
        <v>148</v>
      </c>
    </row>
    <row r="7" spans="1:23" ht="18" customHeight="1" x14ac:dyDescent="0.25">
      <c r="A7" s="328" t="s">
        <v>149</v>
      </c>
      <c r="B7" s="323" t="s">
        <v>174</v>
      </c>
      <c r="C7" s="323" t="s">
        <v>175</v>
      </c>
      <c r="D7" s="323" t="s">
        <v>360</v>
      </c>
      <c r="E7" s="332" t="s">
        <v>173</v>
      </c>
      <c r="F7" s="333"/>
      <c r="G7" s="333"/>
      <c r="H7" s="333"/>
      <c r="I7" s="333"/>
      <c r="J7" s="333"/>
      <c r="K7" s="333"/>
      <c r="L7" s="333"/>
      <c r="M7" s="328"/>
      <c r="N7" s="323" t="s">
        <v>266</v>
      </c>
      <c r="O7" s="323" t="s">
        <v>267</v>
      </c>
      <c r="P7" s="325" t="s">
        <v>173</v>
      </c>
      <c r="Q7" s="325"/>
      <c r="R7" s="325"/>
      <c r="S7" s="325"/>
      <c r="T7" s="325"/>
      <c r="U7" s="325"/>
    </row>
    <row r="8" spans="1:23" ht="36.6" customHeight="1" x14ac:dyDescent="0.25">
      <c r="A8" s="329"/>
      <c r="B8" s="331"/>
      <c r="C8" s="331"/>
      <c r="D8" s="331"/>
      <c r="E8" s="323" t="s">
        <v>352</v>
      </c>
      <c r="F8" s="323" t="s">
        <v>353</v>
      </c>
      <c r="G8" s="325" t="s">
        <v>273</v>
      </c>
      <c r="H8" s="325"/>
      <c r="I8" s="325" t="s">
        <v>274</v>
      </c>
      <c r="J8" s="325" t="s">
        <v>275</v>
      </c>
      <c r="K8" s="325" t="s">
        <v>276</v>
      </c>
      <c r="L8" s="325" t="s">
        <v>277</v>
      </c>
      <c r="M8" s="325" t="s">
        <v>355</v>
      </c>
      <c r="N8" s="331"/>
      <c r="O8" s="331"/>
      <c r="P8" s="323" t="s">
        <v>278</v>
      </c>
      <c r="Q8" s="323" t="s">
        <v>279</v>
      </c>
      <c r="R8" s="323" t="s">
        <v>357</v>
      </c>
      <c r="S8" s="323" t="s">
        <v>358</v>
      </c>
      <c r="T8" s="323" t="s">
        <v>359</v>
      </c>
      <c r="U8" s="325" t="s">
        <v>280</v>
      </c>
    </row>
    <row r="9" spans="1:23" ht="30" customHeight="1" x14ac:dyDescent="0.25">
      <c r="A9" s="330"/>
      <c r="B9" s="324"/>
      <c r="C9" s="324"/>
      <c r="D9" s="324"/>
      <c r="E9" s="324"/>
      <c r="F9" s="324"/>
      <c r="G9" s="18" t="s">
        <v>354</v>
      </c>
      <c r="H9" s="18" t="s">
        <v>356</v>
      </c>
      <c r="I9" s="325"/>
      <c r="J9" s="325"/>
      <c r="K9" s="325"/>
      <c r="L9" s="325"/>
      <c r="M9" s="325"/>
      <c r="N9" s="324"/>
      <c r="O9" s="324"/>
      <c r="P9" s="324"/>
      <c r="Q9" s="324"/>
      <c r="R9" s="324"/>
      <c r="S9" s="324"/>
      <c r="T9" s="324"/>
      <c r="U9" s="325"/>
    </row>
    <row r="10" spans="1:23" x14ac:dyDescent="0.25">
      <c r="A10" s="37" t="s">
        <v>154</v>
      </c>
      <c r="B10" s="18" t="s">
        <v>155</v>
      </c>
      <c r="C10" s="18">
        <v>1</v>
      </c>
      <c r="D10" s="18">
        <v>2</v>
      </c>
      <c r="E10" s="18">
        <v>3</v>
      </c>
      <c r="F10" s="18">
        <v>4</v>
      </c>
      <c r="G10" s="18">
        <v>5</v>
      </c>
      <c r="H10" s="18">
        <v>6</v>
      </c>
      <c r="I10" s="18">
        <v>7</v>
      </c>
      <c r="J10" s="18">
        <v>8</v>
      </c>
      <c r="K10" s="18">
        <v>9</v>
      </c>
      <c r="L10" s="18">
        <v>10</v>
      </c>
      <c r="M10" s="18">
        <v>11</v>
      </c>
      <c r="N10" s="18">
        <v>12</v>
      </c>
      <c r="O10" s="18">
        <v>13</v>
      </c>
      <c r="P10" s="18">
        <v>14</v>
      </c>
      <c r="Q10" s="18">
        <v>15</v>
      </c>
      <c r="R10" s="18">
        <v>16</v>
      </c>
      <c r="S10" s="18">
        <v>17</v>
      </c>
      <c r="T10" s="18">
        <v>18</v>
      </c>
      <c r="U10" s="18">
        <v>19</v>
      </c>
    </row>
    <row r="11" spans="1:23" ht="36.6" customHeight="1" x14ac:dyDescent="0.25">
      <c r="A11" s="15">
        <v>1</v>
      </c>
      <c r="B11" s="17" t="s">
        <v>441</v>
      </c>
      <c r="C11" s="17">
        <f>D11+N11+O11</f>
        <v>7284</v>
      </c>
      <c r="D11" s="17">
        <f t="shared" ref="D11" si="0">SUM(E11:M11)</f>
        <v>7284</v>
      </c>
      <c r="E11" s="17"/>
      <c r="F11" s="17"/>
      <c r="G11" s="103">
        <v>2363</v>
      </c>
      <c r="H11" s="103">
        <v>0</v>
      </c>
      <c r="I11" s="17">
        <v>2734</v>
      </c>
      <c r="J11" s="104">
        <v>444</v>
      </c>
      <c r="K11" s="17">
        <v>1334</v>
      </c>
      <c r="L11" s="104">
        <v>82</v>
      </c>
      <c r="M11" s="17">
        <v>327</v>
      </c>
      <c r="N11" s="17"/>
      <c r="O11" s="17"/>
      <c r="P11" s="17"/>
      <c r="Q11" s="17"/>
      <c r="R11" s="17"/>
      <c r="S11" s="17"/>
      <c r="T11" s="17"/>
      <c r="U11" s="17"/>
      <c r="V11" s="43"/>
    </row>
    <row r="12" spans="1:23" x14ac:dyDescent="0.25">
      <c r="A12" s="100"/>
      <c r="B12" s="101"/>
      <c r="C12" s="102"/>
      <c r="D12" s="102"/>
      <c r="E12" s="102"/>
      <c r="F12" s="102"/>
      <c r="G12" s="102"/>
      <c r="H12" s="102"/>
      <c r="I12" s="102"/>
      <c r="J12" s="102"/>
      <c r="K12" s="102"/>
      <c r="L12" s="102"/>
      <c r="M12" s="102"/>
      <c r="N12" s="102"/>
      <c r="O12" s="102"/>
      <c r="P12" s="102"/>
      <c r="Q12" s="102"/>
      <c r="R12" s="102"/>
      <c r="S12" s="102"/>
      <c r="T12" s="102"/>
      <c r="U12" s="102"/>
    </row>
  </sheetData>
  <mergeCells count="25">
    <mergeCell ref="S1:U1"/>
    <mergeCell ref="A4:U4"/>
    <mergeCell ref="A5:U5"/>
    <mergeCell ref="A7:A9"/>
    <mergeCell ref="B7:B9"/>
    <mergeCell ref="C7:C9"/>
    <mergeCell ref="D7:D9"/>
    <mergeCell ref="E7:M7"/>
    <mergeCell ref="N7:N9"/>
    <mergeCell ref="O7:O9"/>
    <mergeCell ref="P7:U7"/>
    <mergeCell ref="E8:E9"/>
    <mergeCell ref="F8:F9"/>
    <mergeCell ref="G8:H8"/>
    <mergeCell ref="I8:I9"/>
    <mergeCell ref="J8:J9"/>
    <mergeCell ref="R8:R9"/>
    <mergeCell ref="S8:S9"/>
    <mergeCell ref="T8:T9"/>
    <mergeCell ref="U8:U9"/>
    <mergeCell ref="K8:K9"/>
    <mergeCell ref="L8:L9"/>
    <mergeCell ref="M8:M9"/>
    <mergeCell ref="P8:P9"/>
    <mergeCell ref="Q8: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E175"/>
  <sheetViews>
    <sheetView tabSelected="1" topLeftCell="A105" workbookViewId="0">
      <selection activeCell="A110" sqref="A110:C110"/>
    </sheetView>
  </sheetViews>
  <sheetFormatPr defaultColWidth="8.85546875" defaultRowHeight="15" x14ac:dyDescent="0.25"/>
  <cols>
    <col min="1" max="1" width="10.28515625" style="131" customWidth="1"/>
    <col min="2" max="2" width="65.85546875" style="131" customWidth="1"/>
    <col min="3" max="3" width="16.7109375" style="134" customWidth="1"/>
    <col min="4" max="4" width="11.5703125" style="131" bestFit="1" customWidth="1"/>
    <col min="5" max="5" width="22.28515625" style="131" customWidth="1"/>
    <col min="6" max="16384" width="8.85546875" style="131"/>
  </cols>
  <sheetData>
    <row r="1" spans="1:3" ht="16.5" hidden="1" x14ac:dyDescent="0.25">
      <c r="A1" s="128"/>
      <c r="C1" s="132" t="s">
        <v>364</v>
      </c>
    </row>
    <row r="2" spans="1:3" hidden="1" x14ac:dyDescent="0.25">
      <c r="A2" s="129"/>
      <c r="C2" s="133" t="s">
        <v>405</v>
      </c>
    </row>
    <row r="3" spans="1:3" ht="16.5" hidden="1" x14ac:dyDescent="0.25">
      <c r="A3" s="334" t="s">
        <v>346</v>
      </c>
      <c r="B3" s="334"/>
      <c r="C3" s="334"/>
    </row>
    <row r="4" spans="1:3" ht="15.75" hidden="1" x14ac:dyDescent="0.25">
      <c r="A4" s="335" t="s">
        <v>408</v>
      </c>
      <c r="B4" s="335"/>
      <c r="C4" s="335"/>
    </row>
    <row r="5" spans="1:3" ht="15" hidden="1" customHeight="1" x14ac:dyDescent="0.25">
      <c r="C5" s="134" t="s">
        <v>351</v>
      </c>
    </row>
    <row r="6" spans="1:3" ht="42" hidden="1" customHeight="1" x14ac:dyDescent="0.25">
      <c r="A6" s="135" t="s">
        <v>149</v>
      </c>
      <c r="B6" s="135" t="s">
        <v>150</v>
      </c>
      <c r="C6" s="136" t="s">
        <v>361</v>
      </c>
    </row>
    <row r="7" spans="1:3" hidden="1" x14ac:dyDescent="0.25">
      <c r="A7" s="137" t="s">
        <v>154</v>
      </c>
      <c r="B7" s="137" t="s">
        <v>155</v>
      </c>
      <c r="C7" s="136" t="s">
        <v>198</v>
      </c>
    </row>
    <row r="8" spans="1:3" hidden="1" x14ac:dyDescent="0.25">
      <c r="A8" s="138"/>
      <c r="B8" s="139" t="s">
        <v>349</v>
      </c>
      <c r="C8" s="140">
        <f>C9+C10+C97</f>
        <v>904758.6</v>
      </c>
    </row>
    <row r="9" spans="1:3" ht="24" hidden="1" customHeight="1" x14ac:dyDescent="0.25">
      <c r="A9" s="141" t="s">
        <v>154</v>
      </c>
      <c r="B9" s="142" t="s">
        <v>347</v>
      </c>
      <c r="C9" s="143">
        <v>116993.1</v>
      </c>
    </row>
    <row r="10" spans="1:3" hidden="1" x14ac:dyDescent="0.25">
      <c r="A10" s="141" t="s">
        <v>155</v>
      </c>
      <c r="B10" s="142" t="s">
        <v>348</v>
      </c>
      <c r="C10" s="143">
        <f>C11+C23+C92+C94+C95</f>
        <v>574403.5</v>
      </c>
    </row>
    <row r="11" spans="1:3" hidden="1" x14ac:dyDescent="0.25">
      <c r="A11" s="141" t="s">
        <v>156</v>
      </c>
      <c r="B11" s="142" t="s">
        <v>281</v>
      </c>
      <c r="C11" s="143">
        <v>52852</v>
      </c>
    </row>
    <row r="12" spans="1:3" hidden="1" x14ac:dyDescent="0.25">
      <c r="A12" s="144">
        <v>1</v>
      </c>
      <c r="B12" s="145" t="s">
        <v>282</v>
      </c>
      <c r="C12" s="146">
        <v>23102</v>
      </c>
    </row>
    <row r="13" spans="1:3" hidden="1" x14ac:dyDescent="0.25">
      <c r="A13" s="144">
        <v>2</v>
      </c>
      <c r="B13" s="145" t="s">
        <v>283</v>
      </c>
      <c r="C13" s="146">
        <v>29750</v>
      </c>
    </row>
    <row r="14" spans="1:3" hidden="1" x14ac:dyDescent="0.25">
      <c r="A14" s="144">
        <v>1</v>
      </c>
      <c r="B14" s="147" t="s">
        <v>284</v>
      </c>
      <c r="C14" s="146">
        <v>0</v>
      </c>
    </row>
    <row r="15" spans="1:3" hidden="1" x14ac:dyDescent="0.25">
      <c r="A15" s="144"/>
      <c r="B15" s="145" t="s">
        <v>179</v>
      </c>
      <c r="C15" s="146">
        <v>0</v>
      </c>
    </row>
    <row r="16" spans="1:3" hidden="1" x14ac:dyDescent="0.25">
      <c r="A16" s="144" t="s">
        <v>160</v>
      </c>
      <c r="B16" s="145" t="s">
        <v>180</v>
      </c>
      <c r="C16" s="146">
        <v>0</v>
      </c>
    </row>
    <row r="17" spans="1:3" hidden="1" x14ac:dyDescent="0.25">
      <c r="A17" s="144" t="s">
        <v>160</v>
      </c>
      <c r="B17" s="145" t="s">
        <v>181</v>
      </c>
      <c r="C17" s="146">
        <v>0</v>
      </c>
    </row>
    <row r="18" spans="1:3" hidden="1" x14ac:dyDescent="0.25">
      <c r="A18" s="144"/>
      <c r="B18" s="145" t="s">
        <v>182</v>
      </c>
      <c r="C18" s="146">
        <v>0</v>
      </c>
    </row>
    <row r="19" spans="1:3" hidden="1" x14ac:dyDescent="0.25">
      <c r="A19" s="144" t="s">
        <v>160</v>
      </c>
      <c r="B19" s="145" t="s">
        <v>183</v>
      </c>
      <c r="C19" s="146">
        <v>0</v>
      </c>
    </row>
    <row r="20" spans="1:3" hidden="1" x14ac:dyDescent="0.25">
      <c r="A20" s="144" t="s">
        <v>160</v>
      </c>
      <c r="B20" s="145" t="s">
        <v>184</v>
      </c>
      <c r="C20" s="146">
        <v>0</v>
      </c>
    </row>
    <row r="21" spans="1:3" ht="38.25" hidden="1" x14ac:dyDescent="0.25">
      <c r="A21" s="144">
        <v>2</v>
      </c>
      <c r="B21" s="147" t="s">
        <v>185</v>
      </c>
      <c r="C21" s="146">
        <v>0</v>
      </c>
    </row>
    <row r="22" spans="1:3" hidden="1" x14ac:dyDescent="0.25">
      <c r="A22" s="144">
        <v>3</v>
      </c>
      <c r="B22" s="147" t="s">
        <v>186</v>
      </c>
      <c r="C22" s="146">
        <v>0</v>
      </c>
    </row>
    <row r="23" spans="1:3" ht="16.149999999999999" hidden="1" customHeight="1" x14ac:dyDescent="0.25">
      <c r="A23" s="141" t="s">
        <v>165</v>
      </c>
      <c r="B23" s="142" t="s">
        <v>187</v>
      </c>
      <c r="C23" s="143">
        <f>C24+C37+C50+C51+C54+C64+C79+C84+C88</f>
        <v>507890.5</v>
      </c>
    </row>
    <row r="24" spans="1:3" hidden="1" x14ac:dyDescent="0.25">
      <c r="A24" s="141">
        <v>1</v>
      </c>
      <c r="B24" s="148" t="s">
        <v>285</v>
      </c>
      <c r="C24" s="143">
        <v>24352.5</v>
      </c>
    </row>
    <row r="25" spans="1:3" ht="25.5" hidden="1" x14ac:dyDescent="0.25">
      <c r="A25" s="144"/>
      <c r="B25" s="145" t="s">
        <v>286</v>
      </c>
      <c r="C25" s="146">
        <v>9125.5</v>
      </c>
    </row>
    <row r="26" spans="1:3" hidden="1" x14ac:dyDescent="0.25">
      <c r="A26" s="144"/>
      <c r="B26" s="145" t="s">
        <v>287</v>
      </c>
      <c r="C26" s="146">
        <v>1450</v>
      </c>
    </row>
    <row r="27" spans="1:3" hidden="1" x14ac:dyDescent="0.25">
      <c r="A27" s="144"/>
      <c r="B27" s="145" t="s">
        <v>288</v>
      </c>
      <c r="C27" s="146"/>
    </row>
    <row r="28" spans="1:3" hidden="1" x14ac:dyDescent="0.25">
      <c r="A28" s="144"/>
      <c r="B28" s="145" t="s">
        <v>289</v>
      </c>
      <c r="C28" s="146">
        <v>5397</v>
      </c>
    </row>
    <row r="29" spans="1:3" hidden="1" x14ac:dyDescent="0.25">
      <c r="A29" s="144"/>
      <c r="B29" s="145" t="s">
        <v>290</v>
      </c>
      <c r="C29" s="146">
        <v>1500</v>
      </c>
    </row>
    <row r="30" spans="1:3" hidden="1" x14ac:dyDescent="0.25">
      <c r="A30" s="144"/>
      <c r="B30" s="145" t="s">
        <v>291</v>
      </c>
      <c r="C30" s="146">
        <v>2000</v>
      </c>
    </row>
    <row r="31" spans="1:3" hidden="1" x14ac:dyDescent="0.25">
      <c r="A31" s="144"/>
      <c r="B31" s="145" t="s">
        <v>292</v>
      </c>
      <c r="C31" s="146">
        <v>500</v>
      </c>
    </row>
    <row r="32" spans="1:3" hidden="1" x14ac:dyDescent="0.25">
      <c r="A32" s="144"/>
      <c r="B32" s="145" t="s">
        <v>395</v>
      </c>
      <c r="C32" s="146">
        <v>250</v>
      </c>
    </row>
    <row r="33" spans="1:3" hidden="1" x14ac:dyDescent="0.25">
      <c r="A33" s="144"/>
      <c r="B33" s="145" t="s">
        <v>293</v>
      </c>
      <c r="C33" s="146">
        <v>2680</v>
      </c>
    </row>
    <row r="34" spans="1:3" ht="25.5" hidden="1" x14ac:dyDescent="0.25">
      <c r="A34" s="144"/>
      <c r="B34" s="149" t="s">
        <v>396</v>
      </c>
      <c r="C34" s="146">
        <v>540</v>
      </c>
    </row>
    <row r="35" spans="1:3" hidden="1" x14ac:dyDescent="0.25">
      <c r="A35" s="144"/>
      <c r="B35" s="145" t="s">
        <v>294</v>
      </c>
      <c r="C35" s="146">
        <v>380</v>
      </c>
    </row>
    <row r="36" spans="1:3" ht="26.45" hidden="1" customHeight="1" x14ac:dyDescent="0.25">
      <c r="A36" s="144"/>
      <c r="B36" s="145" t="s">
        <v>362</v>
      </c>
      <c r="C36" s="146">
        <v>530</v>
      </c>
    </row>
    <row r="37" spans="1:3" hidden="1" x14ac:dyDescent="0.25">
      <c r="A37" s="141">
        <v>2</v>
      </c>
      <c r="B37" s="148" t="s">
        <v>295</v>
      </c>
      <c r="C37" s="143">
        <v>400286</v>
      </c>
    </row>
    <row r="38" spans="1:3" hidden="1" x14ac:dyDescent="0.25">
      <c r="A38" s="144"/>
      <c r="B38" s="145" t="s">
        <v>296</v>
      </c>
      <c r="C38" s="146">
        <v>19641</v>
      </c>
    </row>
    <row r="39" spans="1:3" ht="25.5" hidden="1" x14ac:dyDescent="0.25">
      <c r="A39" s="144"/>
      <c r="B39" s="145" t="s">
        <v>297</v>
      </c>
      <c r="C39" s="146">
        <v>7255</v>
      </c>
    </row>
    <row r="40" spans="1:3" hidden="1" x14ac:dyDescent="0.25">
      <c r="A40" s="144"/>
      <c r="B40" s="145" t="s">
        <v>298</v>
      </c>
      <c r="C40" s="146">
        <v>478</v>
      </c>
    </row>
    <row r="41" spans="1:3" hidden="1" x14ac:dyDescent="0.25">
      <c r="A41" s="144"/>
      <c r="B41" s="145" t="s">
        <v>299</v>
      </c>
      <c r="C41" s="146">
        <v>6160</v>
      </c>
    </row>
    <row r="42" spans="1:3" hidden="1" x14ac:dyDescent="0.25">
      <c r="A42" s="144"/>
      <c r="B42" s="145" t="s">
        <v>300</v>
      </c>
      <c r="C42" s="146">
        <v>2920</v>
      </c>
    </row>
    <row r="43" spans="1:3" hidden="1" x14ac:dyDescent="0.25">
      <c r="A43" s="144"/>
      <c r="B43" s="145" t="s">
        <v>301</v>
      </c>
      <c r="C43" s="146">
        <v>150</v>
      </c>
    </row>
    <row r="44" spans="1:3" hidden="1" x14ac:dyDescent="0.25">
      <c r="A44" s="144"/>
      <c r="B44" s="145" t="s">
        <v>302</v>
      </c>
      <c r="C44" s="146">
        <v>2500</v>
      </c>
    </row>
    <row r="45" spans="1:3" ht="25.5" hidden="1" x14ac:dyDescent="0.25">
      <c r="A45" s="144"/>
      <c r="B45" s="145" t="s">
        <v>303</v>
      </c>
      <c r="C45" s="146">
        <v>1443</v>
      </c>
    </row>
    <row r="46" spans="1:3" hidden="1" x14ac:dyDescent="0.25">
      <c r="A46" s="144"/>
      <c r="B46" s="145" t="s">
        <v>304</v>
      </c>
      <c r="C46" s="146">
        <v>0</v>
      </c>
    </row>
    <row r="47" spans="1:3" hidden="1" x14ac:dyDescent="0.25">
      <c r="A47" s="144"/>
      <c r="B47" s="145" t="s">
        <v>305</v>
      </c>
      <c r="C47" s="146">
        <v>812</v>
      </c>
    </row>
    <row r="48" spans="1:3" hidden="1" x14ac:dyDescent="0.25">
      <c r="A48" s="144"/>
      <c r="B48" s="145" t="s">
        <v>306</v>
      </c>
      <c r="C48" s="146">
        <v>625</v>
      </c>
    </row>
    <row r="49" spans="1:3" hidden="1" x14ac:dyDescent="0.25">
      <c r="A49" s="144"/>
      <c r="B49" s="145" t="s">
        <v>362</v>
      </c>
      <c r="C49" s="146">
        <v>5237</v>
      </c>
    </row>
    <row r="50" spans="1:3" hidden="1" x14ac:dyDescent="0.25">
      <c r="A50" s="141">
        <v>3</v>
      </c>
      <c r="B50" s="148" t="s">
        <v>307</v>
      </c>
      <c r="C50" s="143">
        <v>0</v>
      </c>
    </row>
    <row r="51" spans="1:3" ht="27" hidden="1" x14ac:dyDescent="0.25">
      <c r="A51" s="141">
        <v>4</v>
      </c>
      <c r="B51" s="148" t="s">
        <v>308</v>
      </c>
      <c r="C51" s="143">
        <v>5860</v>
      </c>
    </row>
    <row r="52" spans="1:3" hidden="1" x14ac:dyDescent="0.25">
      <c r="A52" s="144"/>
      <c r="B52" s="145" t="s">
        <v>309</v>
      </c>
      <c r="C52" s="146"/>
    </row>
    <row r="53" spans="1:3" hidden="1" x14ac:dyDescent="0.25">
      <c r="A53" s="144"/>
      <c r="B53" s="145" t="s">
        <v>362</v>
      </c>
      <c r="C53" s="146">
        <v>130</v>
      </c>
    </row>
    <row r="54" spans="1:3" hidden="1" x14ac:dyDescent="0.25">
      <c r="A54" s="141">
        <v>5</v>
      </c>
      <c r="B54" s="148" t="s">
        <v>310</v>
      </c>
      <c r="C54" s="143">
        <v>20836</v>
      </c>
    </row>
    <row r="55" spans="1:3" hidden="1" x14ac:dyDescent="0.25">
      <c r="A55" s="144"/>
      <c r="B55" s="145" t="s">
        <v>311</v>
      </c>
      <c r="C55" s="150"/>
    </row>
    <row r="56" spans="1:3" hidden="1" x14ac:dyDescent="0.25">
      <c r="A56" s="144"/>
      <c r="B56" s="145" t="s">
        <v>312</v>
      </c>
      <c r="C56" s="146">
        <v>620</v>
      </c>
    </row>
    <row r="57" spans="1:3" hidden="1" x14ac:dyDescent="0.25">
      <c r="A57" s="144"/>
      <c r="B57" s="145" t="s">
        <v>397</v>
      </c>
      <c r="C57" s="146">
        <v>805</v>
      </c>
    </row>
    <row r="58" spans="1:3" hidden="1" x14ac:dyDescent="0.25">
      <c r="A58" s="144"/>
      <c r="B58" s="145" t="s">
        <v>313</v>
      </c>
      <c r="C58" s="150"/>
    </row>
    <row r="59" spans="1:3" hidden="1" x14ac:dyDescent="0.25">
      <c r="A59" s="144"/>
      <c r="B59" s="145" t="s">
        <v>398</v>
      </c>
      <c r="C59" s="146">
        <v>9467</v>
      </c>
    </row>
    <row r="60" spans="1:3" hidden="1" x14ac:dyDescent="0.25">
      <c r="A60" s="144"/>
      <c r="B60" s="145" t="s">
        <v>314</v>
      </c>
      <c r="C60" s="146"/>
    </row>
    <row r="61" spans="1:3" hidden="1" x14ac:dyDescent="0.25">
      <c r="A61" s="144"/>
      <c r="B61" s="145" t="s">
        <v>315</v>
      </c>
      <c r="C61" s="146">
        <v>4515</v>
      </c>
    </row>
    <row r="62" spans="1:3" hidden="1" x14ac:dyDescent="0.25">
      <c r="A62" s="144"/>
      <c r="B62" s="145" t="s">
        <v>316</v>
      </c>
      <c r="C62" s="150"/>
    </row>
    <row r="63" spans="1:3" hidden="1" x14ac:dyDescent="0.25">
      <c r="A63" s="144"/>
      <c r="B63" s="149" t="s">
        <v>362</v>
      </c>
      <c r="C63" s="151">
        <v>400</v>
      </c>
    </row>
    <row r="64" spans="1:3" hidden="1" x14ac:dyDescent="0.25">
      <c r="A64" s="141">
        <v>6</v>
      </c>
      <c r="B64" s="148" t="s">
        <v>317</v>
      </c>
      <c r="C64" s="143">
        <v>48295</v>
      </c>
    </row>
    <row r="65" spans="1:3" hidden="1" x14ac:dyDescent="0.25">
      <c r="A65" s="141" t="s">
        <v>256</v>
      </c>
      <c r="B65" s="148" t="s">
        <v>318</v>
      </c>
      <c r="C65" s="143">
        <v>9439</v>
      </c>
    </row>
    <row r="66" spans="1:3" hidden="1" x14ac:dyDescent="0.25">
      <c r="A66" s="141"/>
      <c r="B66" s="145" t="s">
        <v>399</v>
      </c>
      <c r="C66" s="151">
        <v>180</v>
      </c>
    </row>
    <row r="67" spans="1:3" hidden="1" x14ac:dyDescent="0.25">
      <c r="A67" s="141" t="s">
        <v>259</v>
      </c>
      <c r="B67" s="148" t="s">
        <v>319</v>
      </c>
      <c r="C67" s="143">
        <v>31422</v>
      </c>
    </row>
    <row r="68" spans="1:3" hidden="1" x14ac:dyDescent="0.25">
      <c r="A68" s="144"/>
      <c r="B68" s="145" t="s">
        <v>320</v>
      </c>
      <c r="C68" s="146">
        <v>286</v>
      </c>
    </row>
    <row r="69" spans="1:3" hidden="1" x14ac:dyDescent="0.25">
      <c r="A69" s="144"/>
      <c r="B69" s="145" t="s">
        <v>321</v>
      </c>
      <c r="C69" s="146">
        <v>26</v>
      </c>
    </row>
    <row r="70" spans="1:3" hidden="1" x14ac:dyDescent="0.25">
      <c r="A70" s="144"/>
      <c r="B70" s="145" t="s">
        <v>399</v>
      </c>
      <c r="C70" s="151">
        <v>1600</v>
      </c>
    </row>
    <row r="71" spans="1:3" hidden="1" x14ac:dyDescent="0.25">
      <c r="A71" s="141" t="s">
        <v>322</v>
      </c>
      <c r="B71" s="148" t="s">
        <v>323</v>
      </c>
      <c r="C71" s="143">
        <v>4946</v>
      </c>
    </row>
    <row r="72" spans="1:3" hidden="1" x14ac:dyDescent="0.25">
      <c r="A72" s="144"/>
      <c r="B72" s="145" t="s">
        <v>324</v>
      </c>
      <c r="C72" s="146">
        <v>50</v>
      </c>
    </row>
    <row r="73" spans="1:3" hidden="1" x14ac:dyDescent="0.25">
      <c r="A73" s="144"/>
      <c r="B73" s="145" t="s">
        <v>325</v>
      </c>
      <c r="C73" s="146">
        <v>0</v>
      </c>
    </row>
    <row r="74" spans="1:3" ht="25.5" hidden="1" x14ac:dyDescent="0.25">
      <c r="A74" s="144"/>
      <c r="B74" s="145" t="s">
        <v>326</v>
      </c>
      <c r="C74" s="146">
        <v>162</v>
      </c>
    </row>
    <row r="75" spans="1:3" hidden="1" x14ac:dyDescent="0.25">
      <c r="A75" s="144"/>
      <c r="B75" s="145" t="s">
        <v>399</v>
      </c>
      <c r="C75" s="151">
        <v>60</v>
      </c>
    </row>
    <row r="76" spans="1:3" hidden="1" x14ac:dyDescent="0.25">
      <c r="A76" s="141" t="s">
        <v>328</v>
      </c>
      <c r="B76" s="148" t="s">
        <v>329</v>
      </c>
      <c r="C76" s="143">
        <v>968</v>
      </c>
    </row>
    <row r="77" spans="1:3" hidden="1" x14ac:dyDescent="0.25">
      <c r="A77" s="141" t="s">
        <v>330</v>
      </c>
      <c r="B77" s="148" t="s">
        <v>331</v>
      </c>
      <c r="C77" s="152"/>
    </row>
    <row r="78" spans="1:3" hidden="1" x14ac:dyDescent="0.25">
      <c r="A78" s="141" t="s">
        <v>400</v>
      </c>
      <c r="B78" s="148" t="s">
        <v>401</v>
      </c>
      <c r="C78" s="143">
        <v>1500</v>
      </c>
    </row>
    <row r="79" spans="1:3" hidden="1" x14ac:dyDescent="0.25">
      <c r="A79" s="141">
        <v>7</v>
      </c>
      <c r="B79" s="148" t="s">
        <v>332</v>
      </c>
      <c r="C79" s="143">
        <v>1727</v>
      </c>
    </row>
    <row r="80" spans="1:3" hidden="1" x14ac:dyDescent="0.25">
      <c r="A80" s="144"/>
      <c r="B80" s="145" t="s">
        <v>333</v>
      </c>
      <c r="C80" s="146">
        <v>50</v>
      </c>
    </row>
    <row r="81" spans="1:3" hidden="1" x14ac:dyDescent="0.25">
      <c r="A81" s="144"/>
      <c r="B81" s="145" t="s">
        <v>334</v>
      </c>
      <c r="C81" s="146">
        <v>310</v>
      </c>
    </row>
    <row r="82" spans="1:3" hidden="1" x14ac:dyDescent="0.25">
      <c r="A82" s="144"/>
      <c r="B82" s="145" t="s">
        <v>335</v>
      </c>
      <c r="C82" s="146"/>
    </row>
    <row r="83" spans="1:3" hidden="1" x14ac:dyDescent="0.25">
      <c r="A83" s="144"/>
      <c r="B83" s="145" t="s">
        <v>399</v>
      </c>
      <c r="C83" s="146">
        <v>35</v>
      </c>
    </row>
    <row r="84" spans="1:3" hidden="1" x14ac:dyDescent="0.25">
      <c r="A84" s="141">
        <v>8</v>
      </c>
      <c r="B84" s="148" t="s">
        <v>336</v>
      </c>
      <c r="C84" s="143">
        <v>5455</v>
      </c>
    </row>
    <row r="85" spans="1:3" hidden="1" x14ac:dyDescent="0.25">
      <c r="A85" s="144"/>
      <c r="B85" s="145" t="s">
        <v>337</v>
      </c>
      <c r="C85" s="146"/>
    </row>
    <row r="86" spans="1:3" hidden="1" x14ac:dyDescent="0.25">
      <c r="A86" s="144"/>
      <c r="B86" s="145" t="s">
        <v>338</v>
      </c>
      <c r="C86" s="146">
        <v>2705</v>
      </c>
    </row>
    <row r="87" spans="1:3" hidden="1" x14ac:dyDescent="0.25">
      <c r="A87" s="144"/>
      <c r="B87" s="145" t="s">
        <v>339</v>
      </c>
      <c r="C87" s="146"/>
    </row>
    <row r="88" spans="1:3" hidden="1" x14ac:dyDescent="0.25">
      <c r="A88" s="141">
        <v>9</v>
      </c>
      <c r="B88" s="148" t="s">
        <v>340</v>
      </c>
      <c r="C88" s="143">
        <v>1079</v>
      </c>
    </row>
    <row r="89" spans="1:3" hidden="1" x14ac:dyDescent="0.25">
      <c r="A89" s="141"/>
      <c r="B89" s="145" t="s">
        <v>399</v>
      </c>
      <c r="C89" s="146">
        <v>108</v>
      </c>
    </row>
    <row r="90" spans="1:3" hidden="1" x14ac:dyDescent="0.25">
      <c r="A90" s="141" t="s">
        <v>169</v>
      </c>
      <c r="B90" s="142" t="s">
        <v>188</v>
      </c>
      <c r="C90" s="150"/>
    </row>
    <row r="91" spans="1:3" hidden="1" x14ac:dyDescent="0.25">
      <c r="A91" s="141" t="s">
        <v>189</v>
      </c>
      <c r="B91" s="142" t="s">
        <v>190</v>
      </c>
      <c r="C91" s="150"/>
    </row>
    <row r="92" spans="1:3" hidden="1" x14ac:dyDescent="0.25">
      <c r="A92" s="141" t="s">
        <v>191</v>
      </c>
      <c r="B92" s="148" t="s">
        <v>402</v>
      </c>
      <c r="C92" s="143">
        <f>C93</f>
        <v>11387.4</v>
      </c>
    </row>
    <row r="93" spans="1:3" hidden="1" x14ac:dyDescent="0.25">
      <c r="A93" s="141"/>
      <c r="B93" s="145" t="s">
        <v>341</v>
      </c>
      <c r="C93" s="153">
        <f>11341+2%*2320</f>
        <v>11387.4</v>
      </c>
    </row>
    <row r="94" spans="1:3" hidden="1" x14ac:dyDescent="0.25">
      <c r="A94" s="141" t="s">
        <v>192</v>
      </c>
      <c r="B94" s="142" t="s">
        <v>403</v>
      </c>
      <c r="C94" s="143">
        <v>1160</v>
      </c>
    </row>
    <row r="95" spans="1:3" hidden="1" x14ac:dyDescent="0.25">
      <c r="A95" s="141" t="s">
        <v>220</v>
      </c>
      <c r="B95" s="142" t="s">
        <v>407</v>
      </c>
      <c r="C95" s="143">
        <f>C96</f>
        <v>1113.5999999999999</v>
      </c>
    </row>
    <row r="96" spans="1:3" hidden="1" x14ac:dyDescent="0.25">
      <c r="A96" s="141"/>
      <c r="B96" s="154" t="s">
        <v>406</v>
      </c>
      <c r="C96" s="153">
        <v>1113.5999999999999</v>
      </c>
    </row>
    <row r="97" spans="1:3" hidden="1" x14ac:dyDescent="0.25">
      <c r="A97" s="141" t="s">
        <v>198</v>
      </c>
      <c r="B97" s="142" t="s">
        <v>194</v>
      </c>
      <c r="C97" s="143">
        <v>213362</v>
      </c>
    </row>
    <row r="98" spans="1:3" hidden="1" x14ac:dyDescent="0.25">
      <c r="A98" s="141" t="s">
        <v>156</v>
      </c>
      <c r="B98" s="142" t="s">
        <v>195</v>
      </c>
      <c r="C98" s="143">
        <v>213362</v>
      </c>
    </row>
    <row r="99" spans="1:3" hidden="1" x14ac:dyDescent="0.25">
      <c r="A99" s="144">
        <v>1</v>
      </c>
      <c r="B99" s="145" t="s">
        <v>342</v>
      </c>
      <c r="C99" s="146">
        <v>116294</v>
      </c>
    </row>
    <row r="100" spans="1:3" hidden="1" x14ac:dyDescent="0.25">
      <c r="A100" s="144">
        <v>2</v>
      </c>
      <c r="B100" s="145" t="s">
        <v>343</v>
      </c>
      <c r="C100" s="146">
        <v>92467</v>
      </c>
    </row>
    <row r="101" spans="1:3" hidden="1" x14ac:dyDescent="0.25">
      <c r="A101" s="144">
        <v>3</v>
      </c>
      <c r="B101" s="145" t="s">
        <v>404</v>
      </c>
      <c r="C101" s="146">
        <v>4601</v>
      </c>
    </row>
    <row r="102" spans="1:3" hidden="1" x14ac:dyDescent="0.25">
      <c r="A102" s="141" t="s">
        <v>165</v>
      </c>
      <c r="B102" s="142" t="s">
        <v>196</v>
      </c>
      <c r="C102" s="146"/>
    </row>
    <row r="103" spans="1:3" hidden="1" x14ac:dyDescent="0.25">
      <c r="A103" s="144"/>
      <c r="B103" s="147" t="s">
        <v>197</v>
      </c>
      <c r="C103" s="146"/>
    </row>
    <row r="104" spans="1:3" hidden="1" x14ac:dyDescent="0.25">
      <c r="A104" s="155" t="s">
        <v>363</v>
      </c>
      <c r="B104" s="156" t="s">
        <v>199</v>
      </c>
      <c r="C104" s="157"/>
    </row>
    <row r="105" spans="1:3" ht="4.9000000000000004" customHeight="1" x14ac:dyDescent="0.25"/>
    <row r="106" spans="1:3" ht="16.5" x14ac:dyDescent="0.25">
      <c r="A106" s="128"/>
      <c r="C106" s="158" t="s">
        <v>393</v>
      </c>
    </row>
    <row r="107" spans="1:3" x14ac:dyDescent="0.25">
      <c r="A107" s="129"/>
      <c r="C107" s="159" t="s">
        <v>405</v>
      </c>
    </row>
    <row r="108" spans="1:3" ht="13.9" customHeight="1" x14ac:dyDescent="0.25">
      <c r="A108" s="129"/>
      <c r="C108" s="160"/>
    </row>
    <row r="109" spans="1:3" ht="16.5" x14ac:dyDescent="0.25">
      <c r="A109" s="334" t="s">
        <v>480</v>
      </c>
      <c r="B109" s="334"/>
      <c r="C109" s="334"/>
    </row>
    <row r="110" spans="1:3" ht="15.75" x14ac:dyDescent="0.25">
      <c r="A110" s="335" t="s">
        <v>550</v>
      </c>
      <c r="B110" s="335"/>
      <c r="C110" s="335"/>
    </row>
    <row r="111" spans="1:3" ht="15" customHeight="1" x14ac:dyDescent="0.25">
      <c r="C111" s="130" t="s">
        <v>351</v>
      </c>
    </row>
    <row r="112" spans="1:3" ht="39.6" customHeight="1" x14ac:dyDescent="0.25">
      <c r="A112" s="135" t="s">
        <v>149</v>
      </c>
      <c r="B112" s="135" t="s">
        <v>150</v>
      </c>
      <c r="C112" s="136" t="s">
        <v>361</v>
      </c>
    </row>
    <row r="113" spans="1:5" x14ac:dyDescent="0.25">
      <c r="A113" s="137" t="s">
        <v>154</v>
      </c>
      <c r="B113" s="137" t="s">
        <v>155</v>
      </c>
      <c r="C113" s="136" t="s">
        <v>198</v>
      </c>
    </row>
    <row r="114" spans="1:5" x14ac:dyDescent="0.25">
      <c r="A114" s="138"/>
      <c r="B114" s="139" t="s">
        <v>349</v>
      </c>
      <c r="C114" s="240">
        <f>C115+C169</f>
        <v>115409</v>
      </c>
    </row>
    <row r="115" spans="1:5" x14ac:dyDescent="0.25">
      <c r="A115" s="170" t="s">
        <v>154</v>
      </c>
      <c r="B115" s="171" t="s">
        <v>455</v>
      </c>
      <c r="C115" s="241">
        <f>C116+C120+C167+C168</f>
        <v>115409</v>
      </c>
    </row>
    <row r="116" spans="1:5" x14ac:dyDescent="0.25">
      <c r="A116" s="170" t="s">
        <v>156</v>
      </c>
      <c r="B116" s="171" t="s">
        <v>281</v>
      </c>
      <c r="C116" s="241">
        <f t="shared" ref="C116" si="0">C117+C118</f>
        <v>0</v>
      </c>
    </row>
    <row r="117" spans="1:5" s="129" customFormat="1" ht="13.9" customHeight="1" x14ac:dyDescent="0.2">
      <c r="A117" s="172">
        <v>1</v>
      </c>
      <c r="B117" s="173" t="s">
        <v>282</v>
      </c>
      <c r="C117" s="242"/>
    </row>
    <row r="118" spans="1:5" s="129" customFormat="1" ht="14.25" x14ac:dyDescent="0.2">
      <c r="A118" s="172">
        <v>2</v>
      </c>
      <c r="B118" s="173" t="s">
        <v>283</v>
      </c>
      <c r="C118" s="242">
        <v>0</v>
      </c>
    </row>
    <row r="119" spans="1:5" x14ac:dyDescent="0.25">
      <c r="A119" s="172">
        <v>3</v>
      </c>
      <c r="B119" s="174" t="s">
        <v>186</v>
      </c>
      <c r="C119" s="242"/>
    </row>
    <row r="120" spans="1:5" x14ac:dyDescent="0.25">
      <c r="A120" s="170" t="s">
        <v>165</v>
      </c>
      <c r="B120" s="171" t="s">
        <v>187</v>
      </c>
      <c r="C120" s="241">
        <f>C122+C132+C134+C159+C136+C164+C166+C121</f>
        <v>113101</v>
      </c>
      <c r="E120" s="239"/>
    </row>
    <row r="121" spans="1:5" x14ac:dyDescent="0.25">
      <c r="A121" s="172">
        <v>1</v>
      </c>
      <c r="B121" s="174" t="s">
        <v>456</v>
      </c>
      <c r="C121" s="243">
        <f>'SN KT'!F7</f>
        <v>1622.0409999999999</v>
      </c>
      <c r="D121" s="237"/>
      <c r="E121" s="237"/>
    </row>
    <row r="122" spans="1:5" s="129" customFormat="1" x14ac:dyDescent="0.25">
      <c r="A122" s="172">
        <v>2</v>
      </c>
      <c r="B122" s="173" t="s">
        <v>416</v>
      </c>
      <c r="C122" s="242">
        <f>'GD ĐT'!F7</f>
        <v>72387</v>
      </c>
      <c r="D122" s="238"/>
      <c r="E122" s="237"/>
    </row>
    <row r="123" spans="1:5" s="161" customFormat="1" hidden="1" x14ac:dyDescent="0.25">
      <c r="A123" s="172"/>
      <c r="B123" s="173" t="s">
        <v>417</v>
      </c>
      <c r="C123" s="244">
        <f>C124</f>
        <v>116.64</v>
      </c>
      <c r="E123" s="237"/>
    </row>
    <row r="124" spans="1:5" hidden="1" x14ac:dyDescent="0.25">
      <c r="A124" s="172"/>
      <c r="B124" s="173" t="s">
        <v>306</v>
      </c>
      <c r="C124" s="242">
        <v>116.64</v>
      </c>
      <c r="E124" s="237"/>
    </row>
    <row r="125" spans="1:5" hidden="1" x14ac:dyDescent="0.25">
      <c r="A125" s="175"/>
      <c r="B125" s="176" t="s">
        <v>362</v>
      </c>
      <c r="C125" s="245"/>
      <c r="E125" s="237"/>
    </row>
    <row r="126" spans="1:5" hidden="1" x14ac:dyDescent="0.25">
      <c r="A126" s="175"/>
      <c r="B126" s="177" t="s">
        <v>457</v>
      </c>
      <c r="C126" s="245"/>
      <c r="E126" s="237"/>
    </row>
    <row r="127" spans="1:5" hidden="1" x14ac:dyDescent="0.25">
      <c r="A127" s="172"/>
      <c r="B127" s="173" t="s">
        <v>333</v>
      </c>
      <c r="C127" s="242"/>
      <c r="E127" s="237"/>
    </row>
    <row r="128" spans="1:5" hidden="1" x14ac:dyDescent="0.25">
      <c r="A128" s="172"/>
      <c r="B128" s="173" t="s">
        <v>334</v>
      </c>
      <c r="C128" s="242"/>
      <c r="E128" s="237"/>
    </row>
    <row r="129" spans="1:5" hidden="1" x14ac:dyDescent="0.25">
      <c r="A129" s="172"/>
      <c r="B129" s="173" t="s">
        <v>335</v>
      </c>
      <c r="C129" s="242"/>
      <c r="E129" s="237"/>
    </row>
    <row r="130" spans="1:5" hidden="1" x14ac:dyDescent="0.25">
      <c r="A130" s="172"/>
      <c r="B130" s="176" t="s">
        <v>399</v>
      </c>
      <c r="C130" s="245"/>
      <c r="E130" s="237"/>
    </row>
    <row r="131" spans="1:5" s="129" customFormat="1" hidden="1" x14ac:dyDescent="0.25">
      <c r="A131" s="172"/>
      <c r="B131" s="176" t="s">
        <v>420</v>
      </c>
      <c r="C131" s="242">
        <f>'GD ĐT'!J20</f>
        <v>0</v>
      </c>
      <c r="E131" s="237"/>
    </row>
    <row r="132" spans="1:5" s="129" customFormat="1" x14ac:dyDescent="0.25">
      <c r="A132" s="172">
        <v>3</v>
      </c>
      <c r="B132" s="173" t="s">
        <v>307</v>
      </c>
      <c r="C132" s="242">
        <f>'Y TE'!F7</f>
        <v>3130.67</v>
      </c>
      <c r="D132" s="238"/>
      <c r="E132" s="237"/>
    </row>
    <row r="133" spans="1:5" hidden="1" x14ac:dyDescent="0.25">
      <c r="A133" s="175"/>
      <c r="B133" s="176" t="s">
        <v>420</v>
      </c>
      <c r="C133" s="245">
        <v>90</v>
      </c>
      <c r="E133" s="237"/>
    </row>
    <row r="134" spans="1:5" x14ac:dyDescent="0.25">
      <c r="A134" s="172">
        <v>4</v>
      </c>
      <c r="B134" s="173" t="s">
        <v>308</v>
      </c>
      <c r="C134" s="242">
        <f>'VH TT'!F7</f>
        <v>1364.568</v>
      </c>
      <c r="D134" s="237"/>
      <c r="E134" s="237"/>
    </row>
    <row r="135" spans="1:5" s="129" customFormat="1" hidden="1" x14ac:dyDescent="0.25">
      <c r="A135" s="175"/>
      <c r="B135" s="176" t="s">
        <v>420</v>
      </c>
      <c r="C135" s="245">
        <v>25</v>
      </c>
      <c r="E135" s="237"/>
    </row>
    <row r="136" spans="1:5" x14ac:dyDescent="0.25">
      <c r="A136" s="172">
        <v>5</v>
      </c>
      <c r="B136" s="173" t="s">
        <v>317</v>
      </c>
      <c r="C136" s="242">
        <f>QLNN!F7</f>
        <v>23514.120999999999</v>
      </c>
      <c r="D136" s="237"/>
      <c r="E136" s="237"/>
    </row>
    <row r="137" spans="1:5" hidden="1" x14ac:dyDescent="0.25">
      <c r="A137" s="172"/>
      <c r="B137" s="167" t="s">
        <v>458</v>
      </c>
      <c r="C137" s="242"/>
      <c r="E137" s="237"/>
    </row>
    <row r="138" spans="1:5" ht="26.25" hidden="1" x14ac:dyDescent="0.25">
      <c r="A138" s="172"/>
      <c r="B138" s="167" t="s">
        <v>459</v>
      </c>
      <c r="C138" s="242"/>
      <c r="E138" s="237"/>
    </row>
    <row r="139" spans="1:5" ht="26.25" hidden="1" x14ac:dyDescent="0.25">
      <c r="A139" s="172"/>
      <c r="B139" s="167" t="s">
        <v>460</v>
      </c>
      <c r="C139" s="242"/>
      <c r="E139" s="237"/>
    </row>
    <row r="140" spans="1:5" ht="26.25" hidden="1" x14ac:dyDescent="0.25">
      <c r="A140" s="172"/>
      <c r="B140" s="167" t="s">
        <v>461</v>
      </c>
      <c r="C140" s="242"/>
      <c r="E140" s="237"/>
    </row>
    <row r="141" spans="1:5" ht="26.25" hidden="1" x14ac:dyDescent="0.25">
      <c r="A141" s="172"/>
      <c r="B141" s="167" t="s">
        <v>462</v>
      </c>
      <c r="C141" s="242"/>
      <c r="E141" s="237"/>
    </row>
    <row r="142" spans="1:5" s="129" customFormat="1" ht="26.25" hidden="1" x14ac:dyDescent="0.25">
      <c r="A142" s="172"/>
      <c r="B142" s="167" t="s">
        <v>463</v>
      </c>
      <c r="C142" s="242"/>
      <c r="E142" s="237"/>
    </row>
    <row r="143" spans="1:5" s="129" customFormat="1" ht="26.25" hidden="1" x14ac:dyDescent="0.25">
      <c r="A143" s="172"/>
      <c r="B143" s="167" t="s">
        <v>464</v>
      </c>
      <c r="C143" s="242"/>
      <c r="E143" s="237"/>
    </row>
    <row r="144" spans="1:5" hidden="1" x14ac:dyDescent="0.25">
      <c r="A144" s="172"/>
      <c r="B144" s="167" t="s">
        <v>465</v>
      </c>
      <c r="C144" s="242"/>
      <c r="E144" s="237"/>
    </row>
    <row r="145" spans="1:5" ht="26.25" hidden="1" x14ac:dyDescent="0.25">
      <c r="A145" s="172"/>
      <c r="B145" s="167" t="s">
        <v>466</v>
      </c>
      <c r="C145" s="242"/>
      <c r="E145" s="237"/>
    </row>
    <row r="146" spans="1:5" hidden="1" x14ac:dyDescent="0.25">
      <c r="A146" s="172"/>
      <c r="B146" s="167" t="s">
        <v>467</v>
      </c>
      <c r="C146" s="242"/>
      <c r="E146" s="237"/>
    </row>
    <row r="147" spans="1:5" ht="26.25" hidden="1" x14ac:dyDescent="0.25">
      <c r="A147" s="172"/>
      <c r="B147" s="167" t="s">
        <v>468</v>
      </c>
      <c r="C147" s="242"/>
      <c r="E147" s="237"/>
    </row>
    <row r="148" spans="1:5" hidden="1" x14ac:dyDescent="0.25">
      <c r="A148" s="172"/>
      <c r="B148" s="167" t="s">
        <v>469</v>
      </c>
      <c r="C148" s="242"/>
      <c r="E148" s="237"/>
    </row>
    <row r="149" spans="1:5" hidden="1" x14ac:dyDescent="0.25">
      <c r="A149" s="172"/>
      <c r="B149" s="167" t="s">
        <v>418</v>
      </c>
      <c r="C149" s="242"/>
      <c r="E149" s="237"/>
    </row>
    <row r="150" spans="1:5" hidden="1" x14ac:dyDescent="0.25">
      <c r="A150" s="172"/>
      <c r="B150" s="167" t="s">
        <v>470</v>
      </c>
      <c r="C150" s="242"/>
      <c r="E150" s="237"/>
    </row>
    <row r="151" spans="1:5" hidden="1" x14ac:dyDescent="0.25">
      <c r="A151" s="172"/>
      <c r="B151" s="167" t="s">
        <v>471</v>
      </c>
      <c r="C151" s="242"/>
      <c r="E151" s="237"/>
    </row>
    <row r="152" spans="1:5" ht="26.25" hidden="1" x14ac:dyDescent="0.25">
      <c r="A152" s="172"/>
      <c r="B152" s="167" t="s">
        <v>472</v>
      </c>
      <c r="C152" s="242"/>
      <c r="E152" s="237"/>
    </row>
    <row r="153" spans="1:5" s="129" customFormat="1" hidden="1" x14ac:dyDescent="0.25">
      <c r="A153" s="172"/>
      <c r="B153" s="167" t="s">
        <v>473</v>
      </c>
      <c r="C153" s="242"/>
      <c r="E153" s="237"/>
    </row>
    <row r="154" spans="1:5" hidden="1" x14ac:dyDescent="0.25">
      <c r="A154" s="172"/>
      <c r="B154" s="167" t="s">
        <v>474</v>
      </c>
      <c r="C154" s="242"/>
      <c r="E154" s="237"/>
    </row>
    <row r="155" spans="1:5" ht="51.75" hidden="1" x14ac:dyDescent="0.25">
      <c r="A155" s="172"/>
      <c r="B155" s="168" t="s">
        <v>475</v>
      </c>
      <c r="C155" s="242"/>
      <c r="E155" s="237"/>
    </row>
    <row r="156" spans="1:5" hidden="1" x14ac:dyDescent="0.25">
      <c r="A156" s="172"/>
      <c r="B156" s="169" t="s">
        <v>476</v>
      </c>
      <c r="C156" s="242"/>
      <c r="E156" s="237"/>
    </row>
    <row r="157" spans="1:5" hidden="1" x14ac:dyDescent="0.25">
      <c r="A157" s="172"/>
      <c r="B157" s="169" t="s">
        <v>419</v>
      </c>
      <c r="C157" s="242"/>
      <c r="E157" s="237"/>
    </row>
    <row r="158" spans="1:5" hidden="1" x14ac:dyDescent="0.25">
      <c r="A158" s="172"/>
      <c r="B158" s="176" t="s">
        <v>420</v>
      </c>
      <c r="C158" s="245">
        <v>223</v>
      </c>
      <c r="E158" s="237"/>
    </row>
    <row r="159" spans="1:5" x14ac:dyDescent="0.25">
      <c r="A159" s="172">
        <v>6</v>
      </c>
      <c r="B159" s="173" t="s">
        <v>310</v>
      </c>
      <c r="C159" s="242">
        <f>ĐBXH!F7</f>
        <v>8532.6</v>
      </c>
      <c r="D159" s="237"/>
      <c r="E159" s="237"/>
    </row>
    <row r="160" spans="1:5" x14ac:dyDescent="0.25">
      <c r="A160" s="172"/>
      <c r="B160" s="173" t="s">
        <v>421</v>
      </c>
      <c r="C160" s="242"/>
      <c r="E160" s="237"/>
    </row>
    <row r="161" spans="1:5" ht="26.25" x14ac:dyDescent="0.25">
      <c r="A161" s="172"/>
      <c r="B161" s="167" t="s">
        <v>477</v>
      </c>
      <c r="C161" s="242">
        <v>5114</v>
      </c>
      <c r="E161" s="237"/>
    </row>
    <row r="162" spans="1:5" x14ac:dyDescent="0.25">
      <c r="A162" s="172"/>
      <c r="B162" s="167" t="s">
        <v>478</v>
      </c>
      <c r="C162" s="242">
        <v>2098</v>
      </c>
      <c r="E162" s="237"/>
    </row>
    <row r="163" spans="1:5" hidden="1" x14ac:dyDescent="0.25">
      <c r="A163" s="175"/>
      <c r="B163" s="178" t="s">
        <v>362</v>
      </c>
      <c r="C163" s="246">
        <v>400</v>
      </c>
      <c r="E163" s="237"/>
    </row>
    <row r="164" spans="1:5" x14ac:dyDescent="0.25">
      <c r="A164" s="172">
        <v>7</v>
      </c>
      <c r="B164" s="173" t="s">
        <v>336</v>
      </c>
      <c r="C164" s="242">
        <f>ANQP!F7</f>
        <v>2550</v>
      </c>
      <c r="D164" s="237"/>
      <c r="E164" s="237"/>
    </row>
    <row r="165" spans="1:5" hidden="1" x14ac:dyDescent="0.25">
      <c r="A165" s="172"/>
      <c r="B165" s="176" t="s">
        <v>399</v>
      </c>
      <c r="C165" s="245">
        <v>250</v>
      </c>
      <c r="E165" s="237"/>
    </row>
    <row r="166" spans="1:5" x14ac:dyDescent="0.25">
      <c r="A166" s="172">
        <v>8</v>
      </c>
      <c r="B166" s="173" t="s">
        <v>340</v>
      </c>
      <c r="C166" s="242">
        <v>0</v>
      </c>
    </row>
    <row r="167" spans="1:5" x14ac:dyDescent="0.25">
      <c r="A167" s="170" t="s">
        <v>169</v>
      </c>
      <c r="B167" s="179" t="s">
        <v>402</v>
      </c>
      <c r="C167" s="241">
        <v>2308</v>
      </c>
    </row>
    <row r="168" spans="1:5" x14ac:dyDescent="0.25">
      <c r="A168" s="170" t="s">
        <v>189</v>
      </c>
      <c r="B168" s="171" t="s">
        <v>479</v>
      </c>
      <c r="C168" s="182"/>
    </row>
    <row r="169" spans="1:5" x14ac:dyDescent="0.25">
      <c r="A169" s="170" t="s">
        <v>155</v>
      </c>
      <c r="B169" s="171" t="s">
        <v>194</v>
      </c>
      <c r="C169" s="183">
        <f>C170+C174</f>
        <v>0</v>
      </c>
    </row>
    <row r="170" spans="1:5" x14ac:dyDescent="0.25">
      <c r="A170" s="170" t="s">
        <v>156</v>
      </c>
      <c r="B170" s="171" t="s">
        <v>195</v>
      </c>
      <c r="C170" s="182">
        <f>C171+C172+C173</f>
        <v>0</v>
      </c>
    </row>
    <row r="171" spans="1:5" x14ac:dyDescent="0.25">
      <c r="A171" s="172">
        <v>1</v>
      </c>
      <c r="B171" s="174" t="s">
        <v>422</v>
      </c>
      <c r="C171" s="184"/>
    </row>
    <row r="172" spans="1:5" x14ac:dyDescent="0.25">
      <c r="A172" s="172">
        <v>2</v>
      </c>
      <c r="B172" s="173" t="s">
        <v>343</v>
      </c>
      <c r="C172" s="184"/>
    </row>
    <row r="173" spans="1:5" x14ac:dyDescent="0.25">
      <c r="A173" s="172">
        <v>3</v>
      </c>
      <c r="B173" s="173" t="s">
        <v>342</v>
      </c>
      <c r="C173" s="184"/>
    </row>
    <row r="174" spans="1:5" x14ac:dyDescent="0.25">
      <c r="A174" s="170" t="s">
        <v>165</v>
      </c>
      <c r="B174" s="171" t="s">
        <v>196</v>
      </c>
      <c r="C174" s="183">
        <v>0</v>
      </c>
    </row>
    <row r="175" spans="1:5" x14ac:dyDescent="0.25">
      <c r="A175" s="180" t="s">
        <v>198</v>
      </c>
      <c r="B175" s="181" t="s">
        <v>199</v>
      </c>
      <c r="C175" s="185"/>
    </row>
  </sheetData>
  <mergeCells count="4">
    <mergeCell ref="A3:C3"/>
    <mergeCell ref="A4:C4"/>
    <mergeCell ref="A109:C109"/>
    <mergeCell ref="A110:C110"/>
  </mergeCells>
  <pageMargins left="0.42" right="0.196850393700787" top="0.511811023622047" bottom="0.511811023622047" header="0.31496062992126" footer="0.31496062992126"/>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L34"/>
  <sheetViews>
    <sheetView zoomScaleNormal="100" zoomScaleSheetLayoutView="85" workbookViewId="0">
      <selection activeCell="A4" sqref="A4:K4"/>
    </sheetView>
  </sheetViews>
  <sheetFormatPr defaultColWidth="8.85546875" defaultRowHeight="15" x14ac:dyDescent="0.25"/>
  <cols>
    <col min="1" max="1" width="5.7109375" style="110" customWidth="1"/>
    <col min="2" max="2" width="33.140625" style="110" customWidth="1"/>
    <col min="3" max="3" width="15.140625" style="110" customWidth="1"/>
    <col min="4" max="4" width="12.28515625" style="110" customWidth="1"/>
    <col min="5" max="5" width="15.28515625" style="110" customWidth="1"/>
    <col min="6" max="6" width="12.5703125" style="110" customWidth="1"/>
    <col min="7" max="7" width="12.7109375" style="110" bestFit="1" customWidth="1"/>
    <col min="8" max="8" width="15.28515625" style="110" customWidth="1"/>
    <col min="9" max="9" width="13.7109375" style="110" customWidth="1"/>
    <col min="10" max="10" width="13.140625" style="110" customWidth="1"/>
    <col min="11" max="11" width="12.7109375" style="110" customWidth="1"/>
    <col min="12" max="12" width="14" style="110" bestFit="1" customWidth="1"/>
    <col min="13" max="16384" width="8.85546875" style="110"/>
  </cols>
  <sheetData>
    <row r="1" spans="1:12" x14ac:dyDescent="0.25">
      <c r="J1" s="124" t="s">
        <v>344</v>
      </c>
      <c r="K1" s="31"/>
    </row>
    <row r="2" spans="1:12" ht="16.5" x14ac:dyDescent="0.25">
      <c r="A2" s="30"/>
      <c r="J2" s="125" t="s">
        <v>368</v>
      </c>
      <c r="K2" s="162"/>
    </row>
    <row r="3" spans="1:12" x14ac:dyDescent="0.25">
      <c r="A3" s="336" t="s">
        <v>481</v>
      </c>
      <c r="B3" s="336"/>
      <c r="C3" s="336"/>
      <c r="D3" s="336"/>
      <c r="E3" s="336"/>
      <c r="F3" s="336"/>
      <c r="G3" s="336"/>
      <c r="H3" s="336"/>
      <c r="I3" s="336"/>
      <c r="J3" s="336"/>
      <c r="K3" s="336"/>
    </row>
    <row r="4" spans="1:12" x14ac:dyDescent="0.25">
      <c r="A4" s="321" t="s">
        <v>550</v>
      </c>
      <c r="B4" s="321"/>
      <c r="C4" s="321"/>
      <c r="D4" s="321"/>
      <c r="E4" s="321"/>
      <c r="F4" s="321"/>
      <c r="G4" s="321"/>
      <c r="H4" s="321"/>
      <c r="I4" s="321"/>
      <c r="J4" s="321"/>
      <c r="K4" s="321"/>
    </row>
    <row r="5" spans="1:12" x14ac:dyDescent="0.25">
      <c r="K5" s="111" t="s">
        <v>148</v>
      </c>
    </row>
    <row r="6" spans="1:12" ht="65.45" customHeight="1" x14ac:dyDescent="0.25">
      <c r="A6" s="337" t="s">
        <v>149</v>
      </c>
      <c r="B6" s="337" t="s">
        <v>174</v>
      </c>
      <c r="C6" s="337" t="s">
        <v>172</v>
      </c>
      <c r="D6" s="337" t="s">
        <v>451</v>
      </c>
      <c r="E6" s="337" t="s">
        <v>452</v>
      </c>
      <c r="F6" s="337" t="s">
        <v>214</v>
      </c>
      <c r="G6" s="337" t="s">
        <v>193</v>
      </c>
      <c r="H6" s="337" t="s">
        <v>215</v>
      </c>
      <c r="I6" s="337"/>
      <c r="J6" s="337"/>
      <c r="K6" s="337" t="s">
        <v>216</v>
      </c>
    </row>
    <row r="7" spans="1:12" ht="25.5" x14ac:dyDescent="0.25">
      <c r="A7" s="337"/>
      <c r="B7" s="337"/>
      <c r="C7" s="337"/>
      <c r="D7" s="337"/>
      <c r="E7" s="337"/>
      <c r="F7" s="337"/>
      <c r="G7" s="337"/>
      <c r="H7" s="126" t="s">
        <v>172</v>
      </c>
      <c r="I7" s="126" t="s">
        <v>217</v>
      </c>
      <c r="J7" s="126" t="s">
        <v>187</v>
      </c>
      <c r="K7" s="337"/>
      <c r="L7" s="232"/>
    </row>
    <row r="8" spans="1:12" x14ac:dyDescent="0.25">
      <c r="A8" s="126" t="s">
        <v>154</v>
      </c>
      <c r="B8" s="126" t="s">
        <v>155</v>
      </c>
      <c r="C8" s="126">
        <v>1</v>
      </c>
      <c r="D8" s="126">
        <v>2</v>
      </c>
      <c r="E8" s="126">
        <v>3</v>
      </c>
      <c r="F8" s="126">
        <v>4</v>
      </c>
      <c r="G8" s="126">
        <v>5</v>
      </c>
      <c r="H8" s="126">
        <v>6</v>
      </c>
      <c r="I8" s="126">
        <v>7</v>
      </c>
      <c r="J8" s="126">
        <v>8</v>
      </c>
      <c r="K8" s="126">
        <v>9</v>
      </c>
      <c r="L8" s="232"/>
    </row>
    <row r="9" spans="1:12" s="31" customFormat="1" ht="14.25" x14ac:dyDescent="0.2">
      <c r="A9" s="66"/>
      <c r="B9" s="83" t="s">
        <v>177</v>
      </c>
      <c r="C9" s="223">
        <f t="shared" ref="C9:J9" si="0">C10+C32+C33+C34</f>
        <v>115408.99999999999</v>
      </c>
      <c r="D9" s="223">
        <f t="shared" si="0"/>
        <v>0</v>
      </c>
      <c r="E9" s="223">
        <f t="shared" si="0"/>
        <v>113100.99999999999</v>
      </c>
      <c r="F9" s="223">
        <f t="shared" si="0"/>
        <v>2308</v>
      </c>
      <c r="G9" s="188">
        <f t="shared" si="0"/>
        <v>0</v>
      </c>
      <c r="H9" s="188">
        <f t="shared" si="0"/>
        <v>0</v>
      </c>
      <c r="I9" s="188">
        <f t="shared" si="0"/>
        <v>0</v>
      </c>
      <c r="J9" s="188">
        <f t="shared" si="0"/>
        <v>0</v>
      </c>
      <c r="K9" s="188">
        <f>K10+K32+K34+K33</f>
        <v>0</v>
      </c>
      <c r="L9" s="233"/>
    </row>
    <row r="10" spans="1:12" s="31" customFormat="1" ht="14.25" x14ac:dyDescent="0.2">
      <c r="A10" s="65" t="s">
        <v>156</v>
      </c>
      <c r="B10" s="68" t="s">
        <v>431</v>
      </c>
      <c r="C10" s="227">
        <f>C11+C13+C15+C20+C29</f>
        <v>98159.91399999999</v>
      </c>
      <c r="D10" s="227">
        <f>D11+D13+D15+D20+D29</f>
        <v>0</v>
      </c>
      <c r="E10" s="227">
        <f>E11+E13+E15+E20+E29</f>
        <v>98159.91399999999</v>
      </c>
      <c r="F10" s="227">
        <f t="shared" ref="F10:J10" si="1">F11+F13+F15+F20</f>
        <v>0</v>
      </c>
      <c r="G10" s="69">
        <f t="shared" si="1"/>
        <v>0</v>
      </c>
      <c r="H10" s="69">
        <f t="shared" si="1"/>
        <v>0</v>
      </c>
      <c r="I10" s="69">
        <f t="shared" si="1"/>
        <v>0</v>
      </c>
      <c r="J10" s="69">
        <f t="shared" si="1"/>
        <v>0</v>
      </c>
      <c r="K10" s="69">
        <f t="shared" ref="K10" si="2">K11+K13+K15+K20</f>
        <v>0</v>
      </c>
      <c r="L10" s="235"/>
    </row>
    <row r="11" spans="1:12" s="82" customFormat="1" x14ac:dyDescent="0.25">
      <c r="A11" s="81" t="s">
        <v>256</v>
      </c>
      <c r="B11" s="84" t="s">
        <v>370</v>
      </c>
      <c r="C11" s="227">
        <f t="shared" ref="C11:C34" si="3">SUM(D11:H11)</f>
        <v>5975.1780000000008</v>
      </c>
      <c r="D11" s="288"/>
      <c r="E11" s="288">
        <f>E12</f>
        <v>5975.1780000000008</v>
      </c>
      <c r="F11" s="288">
        <f t="shared" ref="F11:J11" si="4">F12</f>
        <v>0</v>
      </c>
      <c r="G11" s="94">
        <f t="shared" si="4"/>
        <v>0</v>
      </c>
      <c r="H11" s="94">
        <f t="shared" si="4"/>
        <v>0</v>
      </c>
      <c r="I11" s="94">
        <f t="shared" si="4"/>
        <v>0</v>
      </c>
      <c r="J11" s="94">
        <f t="shared" si="4"/>
        <v>0</v>
      </c>
      <c r="K11" s="94"/>
      <c r="L11" s="234"/>
    </row>
    <row r="12" spans="1:12" x14ac:dyDescent="0.25">
      <c r="A12" s="72">
        <v>1</v>
      </c>
      <c r="B12" s="89" t="s">
        <v>425</v>
      </c>
      <c r="C12" s="221">
        <f t="shared" si="3"/>
        <v>5975.1780000000008</v>
      </c>
      <c r="D12" s="221"/>
      <c r="E12" s="221">
        <f>'M37'!C12</f>
        <v>5975.1780000000008</v>
      </c>
      <c r="F12" s="289"/>
      <c r="G12" s="95"/>
      <c r="H12" s="95">
        <f>I12+J12</f>
        <v>0</v>
      </c>
      <c r="I12" s="95"/>
      <c r="J12" s="95"/>
      <c r="K12" s="96"/>
      <c r="L12" s="232"/>
    </row>
    <row r="13" spans="1:12" s="82" customFormat="1" x14ac:dyDescent="0.25">
      <c r="A13" s="81" t="s">
        <v>259</v>
      </c>
      <c r="B13" s="84" t="s">
        <v>434</v>
      </c>
      <c r="C13" s="288">
        <f t="shared" si="3"/>
        <v>3061.797</v>
      </c>
      <c r="D13" s="288"/>
      <c r="E13" s="288">
        <f>E14</f>
        <v>3061.797</v>
      </c>
      <c r="F13" s="288">
        <f t="shared" ref="F13:K13" si="5">F14</f>
        <v>0</v>
      </c>
      <c r="G13" s="97">
        <f t="shared" si="5"/>
        <v>0</v>
      </c>
      <c r="H13" s="97">
        <f t="shared" si="5"/>
        <v>0</v>
      </c>
      <c r="I13" s="97">
        <f t="shared" si="5"/>
        <v>0</v>
      </c>
      <c r="J13" s="97">
        <f t="shared" si="5"/>
        <v>0</v>
      </c>
      <c r="K13" s="97">
        <f t="shared" si="5"/>
        <v>0</v>
      </c>
    </row>
    <row r="14" spans="1:12" x14ac:dyDescent="0.25">
      <c r="A14" s="72">
        <v>1</v>
      </c>
      <c r="B14" s="90" t="s">
        <v>423</v>
      </c>
      <c r="C14" s="221">
        <f t="shared" si="3"/>
        <v>3061.797</v>
      </c>
      <c r="D14" s="221"/>
      <c r="E14" s="221">
        <f>'M37'!C14</f>
        <v>3061.797</v>
      </c>
      <c r="F14" s="289"/>
      <c r="G14" s="95"/>
      <c r="H14" s="95">
        <f t="shared" ref="H14:H34" si="6">I14+J14</f>
        <v>0</v>
      </c>
      <c r="I14" s="95"/>
      <c r="J14" s="95"/>
      <c r="K14" s="96"/>
    </row>
    <row r="15" spans="1:12" s="163" customFormat="1" x14ac:dyDescent="0.25">
      <c r="A15" s="81" t="s">
        <v>322</v>
      </c>
      <c r="B15" s="91" t="s">
        <v>435</v>
      </c>
      <c r="C15" s="288">
        <f t="shared" si="3"/>
        <v>23333.884000000002</v>
      </c>
      <c r="D15" s="290"/>
      <c r="E15" s="288">
        <f>SUM(E16:E19)</f>
        <v>23333.884000000002</v>
      </c>
      <c r="F15" s="288">
        <f t="shared" ref="F15:K15" si="7">SUM(F16:F19)</f>
        <v>0</v>
      </c>
      <c r="G15" s="97">
        <f t="shared" si="7"/>
        <v>0</v>
      </c>
      <c r="H15" s="97">
        <f t="shared" si="7"/>
        <v>0</v>
      </c>
      <c r="I15" s="97">
        <f t="shared" si="7"/>
        <v>0</v>
      </c>
      <c r="J15" s="97">
        <f t="shared" si="7"/>
        <v>0</v>
      </c>
      <c r="K15" s="97">
        <f t="shared" si="7"/>
        <v>0</v>
      </c>
    </row>
    <row r="16" spans="1:12" x14ac:dyDescent="0.25">
      <c r="A16" s="72">
        <v>1</v>
      </c>
      <c r="B16" s="89" t="s">
        <v>426</v>
      </c>
      <c r="C16" s="221">
        <f t="shared" si="3"/>
        <v>9955.9179999999997</v>
      </c>
      <c r="D16" s="221"/>
      <c r="E16" s="221">
        <f>'M37'!C16</f>
        <v>9955.9179999999997</v>
      </c>
      <c r="F16" s="289"/>
      <c r="G16" s="95"/>
      <c r="H16" s="95">
        <f t="shared" si="6"/>
        <v>0</v>
      </c>
      <c r="I16" s="95"/>
      <c r="J16" s="95"/>
      <c r="K16" s="96"/>
    </row>
    <row r="17" spans="1:11" x14ac:dyDescent="0.25">
      <c r="A17" s="72">
        <v>2</v>
      </c>
      <c r="B17" s="89" t="s">
        <v>427</v>
      </c>
      <c r="C17" s="221">
        <f t="shared" si="3"/>
        <v>2189.192</v>
      </c>
      <c r="D17" s="221"/>
      <c r="E17" s="221">
        <f>'M37'!C17</f>
        <v>2189.192</v>
      </c>
      <c r="F17" s="289"/>
      <c r="G17" s="95"/>
      <c r="H17" s="95">
        <f t="shared" si="6"/>
        <v>0</v>
      </c>
      <c r="I17" s="95"/>
      <c r="J17" s="95"/>
      <c r="K17" s="96"/>
    </row>
    <row r="18" spans="1:11" x14ac:dyDescent="0.25">
      <c r="A18" s="72">
        <v>3</v>
      </c>
      <c r="B18" s="89" t="s">
        <v>428</v>
      </c>
      <c r="C18" s="221">
        <f t="shared" si="3"/>
        <v>10241.793000000001</v>
      </c>
      <c r="D18" s="221"/>
      <c r="E18" s="221">
        <f>'M37'!C18</f>
        <v>10241.793000000001</v>
      </c>
      <c r="F18" s="289"/>
      <c r="G18" s="95"/>
      <c r="H18" s="95">
        <f t="shared" si="6"/>
        <v>0</v>
      </c>
      <c r="I18" s="95"/>
      <c r="J18" s="95"/>
      <c r="K18" s="96"/>
    </row>
    <row r="19" spans="1:11" x14ac:dyDescent="0.25">
      <c r="A19" s="72">
        <v>4</v>
      </c>
      <c r="B19" s="89" t="s">
        <v>429</v>
      </c>
      <c r="C19" s="221">
        <f t="shared" si="3"/>
        <v>946.98099999999999</v>
      </c>
      <c r="D19" s="221"/>
      <c r="E19" s="221">
        <f>'M37'!C19</f>
        <v>946.98099999999999</v>
      </c>
      <c r="F19" s="289"/>
      <c r="G19" s="95"/>
      <c r="H19" s="95">
        <f t="shared" si="6"/>
        <v>0</v>
      </c>
      <c r="I19" s="95"/>
      <c r="J19" s="95"/>
      <c r="K19" s="96"/>
    </row>
    <row r="20" spans="1:11" s="164" customFormat="1" ht="13.5" x14ac:dyDescent="0.25">
      <c r="A20" s="81" t="s">
        <v>327</v>
      </c>
      <c r="B20" s="93" t="s">
        <v>433</v>
      </c>
      <c r="C20" s="288">
        <f>SUM(D20:H20)</f>
        <v>65789.054999999993</v>
      </c>
      <c r="D20" s="288"/>
      <c r="E20" s="288">
        <f>SUM(E21:E28)</f>
        <v>65789.054999999993</v>
      </c>
      <c r="F20" s="288">
        <f t="shared" ref="F20:K20" si="8">SUM(F21:F28)</f>
        <v>0</v>
      </c>
      <c r="G20" s="97">
        <f t="shared" si="8"/>
        <v>0</v>
      </c>
      <c r="H20" s="97">
        <f t="shared" si="8"/>
        <v>0</v>
      </c>
      <c r="I20" s="97">
        <f t="shared" si="8"/>
        <v>0</v>
      </c>
      <c r="J20" s="97">
        <f t="shared" si="8"/>
        <v>0</v>
      </c>
      <c r="K20" s="97">
        <f t="shared" si="8"/>
        <v>0</v>
      </c>
    </row>
    <row r="21" spans="1:11" x14ac:dyDescent="0.25">
      <c r="A21" s="72">
        <v>6</v>
      </c>
      <c r="B21" s="186" t="s">
        <v>487</v>
      </c>
      <c r="C21" s="221">
        <f t="shared" si="3"/>
        <v>1333.1089999999999</v>
      </c>
      <c r="D21" s="221"/>
      <c r="E21" s="221">
        <f>'M37'!C21</f>
        <v>1333.1089999999999</v>
      </c>
      <c r="F21" s="289"/>
      <c r="G21" s="95"/>
      <c r="H21" s="95">
        <f t="shared" si="6"/>
        <v>0</v>
      </c>
      <c r="I21" s="95"/>
      <c r="J21" s="95"/>
      <c r="K21" s="96"/>
    </row>
    <row r="22" spans="1:11" x14ac:dyDescent="0.25">
      <c r="A22" s="72">
        <v>7</v>
      </c>
      <c r="B22" s="186" t="s">
        <v>482</v>
      </c>
      <c r="C22" s="221">
        <f t="shared" si="3"/>
        <v>2980.67</v>
      </c>
      <c r="D22" s="221"/>
      <c r="E22" s="221">
        <f>'M37'!C22</f>
        <v>2980.67</v>
      </c>
      <c r="F22" s="289"/>
      <c r="G22" s="95"/>
      <c r="H22" s="95"/>
      <c r="I22" s="95"/>
      <c r="J22" s="95"/>
      <c r="K22" s="96"/>
    </row>
    <row r="23" spans="1:11" x14ac:dyDescent="0.25">
      <c r="A23" s="72">
        <v>8</v>
      </c>
      <c r="B23" s="193" t="s">
        <v>542</v>
      </c>
      <c r="C23" s="221">
        <f t="shared" si="3"/>
        <v>7506.893</v>
      </c>
      <c r="D23" s="221"/>
      <c r="E23" s="221">
        <f>'M37'!C23</f>
        <v>7506.893</v>
      </c>
      <c r="F23" s="289"/>
      <c r="G23" s="95"/>
      <c r="H23" s="95"/>
      <c r="I23" s="95"/>
      <c r="J23" s="95"/>
      <c r="K23" s="96"/>
    </row>
    <row r="24" spans="1:11" x14ac:dyDescent="0.25">
      <c r="A24" s="72">
        <v>9</v>
      </c>
      <c r="B24" s="193" t="s">
        <v>543</v>
      </c>
      <c r="C24" s="221">
        <f t="shared" si="3"/>
        <v>5292.7930000000006</v>
      </c>
      <c r="D24" s="221"/>
      <c r="E24" s="221">
        <f>'M37'!C24</f>
        <v>5292.7930000000006</v>
      </c>
      <c r="F24" s="289"/>
      <c r="G24" s="95"/>
      <c r="H24" s="95"/>
      <c r="I24" s="95"/>
      <c r="J24" s="95"/>
      <c r="K24" s="96"/>
    </row>
    <row r="25" spans="1:11" ht="25.5" x14ac:dyDescent="0.25">
      <c r="A25" s="72">
        <v>10</v>
      </c>
      <c r="B25" s="193" t="s">
        <v>544</v>
      </c>
      <c r="C25" s="221">
        <f t="shared" si="3"/>
        <v>20482.349000000002</v>
      </c>
      <c r="D25" s="221"/>
      <c r="E25" s="221">
        <f>'M37'!C25</f>
        <v>20482.349000000002</v>
      </c>
      <c r="F25" s="289"/>
      <c r="G25" s="95"/>
      <c r="H25" s="95"/>
      <c r="I25" s="95"/>
      <c r="J25" s="95"/>
      <c r="K25" s="96"/>
    </row>
    <row r="26" spans="1:11" x14ac:dyDescent="0.25">
      <c r="A26" s="72">
        <v>11</v>
      </c>
      <c r="B26" s="193" t="s">
        <v>545</v>
      </c>
      <c r="C26" s="221">
        <f t="shared" si="3"/>
        <v>12861.54</v>
      </c>
      <c r="D26" s="221"/>
      <c r="E26" s="221">
        <f>'M37'!C26</f>
        <v>12861.54</v>
      </c>
      <c r="F26" s="289"/>
      <c r="G26" s="95"/>
      <c r="H26" s="95"/>
      <c r="I26" s="95"/>
      <c r="J26" s="95"/>
      <c r="K26" s="96"/>
    </row>
    <row r="27" spans="1:11" x14ac:dyDescent="0.25">
      <c r="A27" s="72">
        <v>12</v>
      </c>
      <c r="B27" s="193" t="s">
        <v>546</v>
      </c>
      <c r="C27" s="221">
        <f t="shared" si="3"/>
        <v>5974.4429999999993</v>
      </c>
      <c r="D27" s="221"/>
      <c r="E27" s="221">
        <f>'M37'!C27</f>
        <v>5974.4429999999993</v>
      </c>
      <c r="F27" s="289"/>
      <c r="G27" s="95"/>
      <c r="H27" s="95"/>
      <c r="I27" s="95"/>
      <c r="J27" s="95"/>
      <c r="K27" s="96"/>
    </row>
    <row r="28" spans="1:11" x14ac:dyDescent="0.25">
      <c r="A28" s="72">
        <v>13</v>
      </c>
      <c r="B28" s="193" t="s">
        <v>547</v>
      </c>
      <c r="C28" s="221">
        <f t="shared" si="3"/>
        <v>9357.2580000000016</v>
      </c>
      <c r="D28" s="221"/>
      <c r="E28" s="221">
        <f>'M37'!C28</f>
        <v>9357.2580000000016</v>
      </c>
      <c r="F28" s="289"/>
      <c r="G28" s="95"/>
      <c r="H28" s="95"/>
      <c r="I28" s="95"/>
      <c r="J28" s="95"/>
      <c r="K28" s="96"/>
    </row>
    <row r="29" spans="1:11" x14ac:dyDescent="0.25">
      <c r="A29" s="81" t="s">
        <v>328</v>
      </c>
      <c r="B29" s="187" t="s">
        <v>483</v>
      </c>
      <c r="C29" s="227">
        <f t="shared" si="3"/>
        <v>0</v>
      </c>
      <c r="D29" s="221"/>
      <c r="E29" s="288">
        <f>E30+E31</f>
        <v>0</v>
      </c>
      <c r="F29" s="289"/>
      <c r="G29" s="95"/>
      <c r="H29" s="95"/>
      <c r="I29" s="95"/>
      <c r="J29" s="95"/>
      <c r="K29" s="96"/>
    </row>
    <row r="30" spans="1:11" x14ac:dyDescent="0.25">
      <c r="A30" s="72">
        <v>1</v>
      </c>
      <c r="B30" s="186" t="s">
        <v>484</v>
      </c>
      <c r="C30" s="227">
        <f t="shared" si="3"/>
        <v>0</v>
      </c>
      <c r="D30" s="221"/>
      <c r="E30" s="221"/>
      <c r="F30" s="289"/>
      <c r="G30" s="95"/>
      <c r="H30" s="95"/>
      <c r="I30" s="95"/>
      <c r="J30" s="95"/>
      <c r="K30" s="96"/>
    </row>
    <row r="31" spans="1:11" x14ac:dyDescent="0.25">
      <c r="A31" s="72">
        <v>2</v>
      </c>
      <c r="B31" s="186" t="s">
        <v>485</v>
      </c>
      <c r="C31" s="227">
        <f t="shared" si="3"/>
        <v>0</v>
      </c>
      <c r="D31" s="221"/>
      <c r="E31" s="221"/>
      <c r="F31" s="289"/>
      <c r="G31" s="95"/>
      <c r="H31" s="95"/>
      <c r="I31" s="95"/>
      <c r="J31" s="95"/>
      <c r="K31" s="96"/>
    </row>
    <row r="32" spans="1:11" ht="25.5" x14ac:dyDescent="0.25">
      <c r="A32" s="65" t="s">
        <v>165</v>
      </c>
      <c r="B32" s="68" t="s">
        <v>365</v>
      </c>
      <c r="C32" s="227">
        <f t="shared" si="3"/>
        <v>14941.085999999999</v>
      </c>
      <c r="D32" s="227"/>
      <c r="E32" s="291">
        <f>'M37'!C32</f>
        <v>14941.085999999999</v>
      </c>
      <c r="F32" s="227"/>
      <c r="G32" s="98"/>
      <c r="H32" s="98">
        <f t="shared" si="6"/>
        <v>0</v>
      </c>
      <c r="I32" s="98"/>
      <c r="J32" s="98"/>
      <c r="K32" s="73"/>
    </row>
    <row r="33" spans="1:11" ht="25.5" x14ac:dyDescent="0.25">
      <c r="A33" s="65" t="s">
        <v>169</v>
      </c>
      <c r="B33" s="68" t="s">
        <v>219</v>
      </c>
      <c r="C33" s="227">
        <f t="shared" si="3"/>
        <v>0</v>
      </c>
      <c r="D33" s="221">
        <f>D34</f>
        <v>0</v>
      </c>
      <c r="E33" s="221">
        <v>0</v>
      </c>
      <c r="F33" s="221">
        <v>0</v>
      </c>
      <c r="G33" s="98"/>
      <c r="H33" s="95">
        <f t="shared" ref="H33:K33" si="9">H34</f>
        <v>0</v>
      </c>
      <c r="I33" s="95">
        <f t="shared" si="9"/>
        <v>0</v>
      </c>
      <c r="J33" s="95">
        <f t="shared" si="9"/>
        <v>0</v>
      </c>
      <c r="K33" s="95">
        <f t="shared" si="9"/>
        <v>0</v>
      </c>
    </row>
    <row r="34" spans="1:11" x14ac:dyDescent="0.25">
      <c r="A34" s="87" t="s">
        <v>189</v>
      </c>
      <c r="B34" s="88" t="s">
        <v>432</v>
      </c>
      <c r="C34" s="292">
        <f t="shared" si="3"/>
        <v>2308</v>
      </c>
      <c r="D34" s="225"/>
      <c r="E34" s="225"/>
      <c r="F34" s="293">
        <v>2308</v>
      </c>
      <c r="G34" s="99"/>
      <c r="H34" s="99">
        <f t="shared" si="6"/>
        <v>0</v>
      </c>
      <c r="I34" s="99"/>
      <c r="J34" s="99"/>
      <c r="K34" s="99"/>
    </row>
  </sheetData>
  <mergeCells count="11">
    <mergeCell ref="A3:K3"/>
    <mergeCell ref="A4:K4"/>
    <mergeCell ref="A6:A7"/>
    <mergeCell ref="B6:B7"/>
    <mergeCell ref="C6:C7"/>
    <mergeCell ref="D6:D7"/>
    <mergeCell ref="E6:E7"/>
    <mergeCell ref="F6:F7"/>
    <mergeCell ref="G6:G7"/>
    <mergeCell ref="H6:J6"/>
    <mergeCell ref="K6:K7"/>
  </mergeCells>
  <pageMargins left="0.69" right="0.19685039370078741" top="0.39370078740157483" bottom="0.31496062992125984"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49"/>
  <sheetViews>
    <sheetView zoomScaleNormal="100" zoomScaleSheetLayoutView="85" workbookViewId="0">
      <selection activeCell="S1" sqref="S1"/>
    </sheetView>
  </sheetViews>
  <sheetFormatPr defaultRowHeight="15" x14ac:dyDescent="0.25"/>
  <cols>
    <col min="1" max="1" width="5" customWidth="1"/>
    <col min="2" max="2" width="27.7109375" customWidth="1"/>
    <col min="3" max="3" width="11.85546875" customWidth="1"/>
    <col min="4" max="4" width="8.42578125" customWidth="1"/>
    <col min="5" max="5" width="7.85546875" customWidth="1"/>
    <col min="6" max="6" width="6.140625" customWidth="1"/>
    <col min="8" max="8" width="8" customWidth="1"/>
    <col min="9" max="9" width="7.5703125" customWidth="1"/>
    <col min="11" max="11" width="8.28515625" customWidth="1"/>
    <col min="12" max="12" width="7" customWidth="1"/>
    <col min="13" max="14" width="8.42578125" customWidth="1"/>
    <col min="17" max="17" width="7.85546875" customWidth="1"/>
    <col min="19" max="19" width="9.28515625" bestFit="1" customWidth="1"/>
  </cols>
  <sheetData>
    <row r="1" spans="1:19" x14ac:dyDescent="0.25">
      <c r="R1" s="8" t="s">
        <v>390</v>
      </c>
      <c r="S1" s="44"/>
    </row>
    <row r="2" spans="1:19" ht="16.5" x14ac:dyDescent="0.25">
      <c r="A2" s="340" t="s">
        <v>381</v>
      </c>
      <c r="B2" s="340"/>
      <c r="C2" s="340"/>
      <c r="D2" s="340"/>
      <c r="E2" s="340"/>
      <c r="F2" s="340"/>
      <c r="G2" s="340"/>
      <c r="H2" s="340"/>
      <c r="I2" s="340"/>
      <c r="J2" s="340"/>
      <c r="K2" s="340"/>
      <c r="L2" s="340"/>
      <c r="M2" s="340"/>
      <c r="N2" s="340"/>
      <c r="O2" s="340"/>
      <c r="P2" s="340"/>
      <c r="Q2" s="340"/>
      <c r="R2" s="340"/>
    </row>
    <row r="3" spans="1:19" ht="21" customHeight="1" x14ac:dyDescent="0.25">
      <c r="A3" s="341" t="s">
        <v>408</v>
      </c>
      <c r="B3" s="341"/>
      <c r="C3" s="341"/>
      <c r="D3" s="341"/>
      <c r="E3" s="341"/>
      <c r="F3" s="341"/>
      <c r="G3" s="341"/>
      <c r="H3" s="341"/>
      <c r="I3" s="341"/>
      <c r="J3" s="341"/>
      <c r="K3" s="341"/>
      <c r="L3" s="341"/>
      <c r="M3" s="341"/>
      <c r="N3" s="341"/>
      <c r="O3" s="341"/>
      <c r="P3" s="341"/>
      <c r="Q3" s="341"/>
      <c r="R3" s="341"/>
    </row>
    <row r="4" spans="1:19" x14ac:dyDescent="0.25">
      <c r="A4" s="9"/>
      <c r="B4" s="9"/>
      <c r="C4" s="9"/>
      <c r="D4" s="9"/>
      <c r="E4" s="9"/>
      <c r="F4" s="9"/>
      <c r="G4" s="9"/>
      <c r="H4" s="9"/>
      <c r="I4" s="9"/>
      <c r="J4" s="9"/>
      <c r="K4" s="9"/>
      <c r="L4" s="9"/>
      <c r="M4" s="9"/>
      <c r="N4" s="9"/>
      <c r="O4" s="9"/>
      <c r="P4" s="9"/>
      <c r="Q4" s="9"/>
      <c r="R4" s="10" t="s">
        <v>148</v>
      </c>
    </row>
    <row r="6" spans="1:19" ht="25.9" customHeight="1" x14ac:dyDescent="0.25">
      <c r="A6" s="322" t="s">
        <v>149</v>
      </c>
      <c r="B6" s="322" t="s">
        <v>174</v>
      </c>
      <c r="C6" s="322" t="s">
        <v>172</v>
      </c>
      <c r="D6" s="322" t="s">
        <v>180</v>
      </c>
      <c r="E6" s="322" t="s">
        <v>201</v>
      </c>
      <c r="F6" s="322" t="s">
        <v>202</v>
      </c>
      <c r="G6" s="322" t="s">
        <v>203</v>
      </c>
      <c r="H6" s="322" t="s">
        <v>204</v>
      </c>
      <c r="I6" s="322" t="s">
        <v>205</v>
      </c>
      <c r="J6" s="322" t="s">
        <v>206</v>
      </c>
      <c r="K6" s="322" t="s">
        <v>207</v>
      </c>
      <c r="L6" s="322" t="s">
        <v>208</v>
      </c>
      <c r="M6" s="322" t="s">
        <v>209</v>
      </c>
      <c r="N6" s="322" t="s">
        <v>221</v>
      </c>
      <c r="O6" s="322"/>
      <c r="P6" s="322" t="s">
        <v>212</v>
      </c>
      <c r="Q6" s="322" t="s">
        <v>210</v>
      </c>
      <c r="R6" s="322" t="s">
        <v>415</v>
      </c>
      <c r="S6" s="338" t="s">
        <v>372</v>
      </c>
    </row>
    <row r="7" spans="1:19" ht="107.45" customHeight="1" x14ac:dyDescent="0.25">
      <c r="A7" s="322"/>
      <c r="B7" s="322"/>
      <c r="C7" s="322"/>
      <c r="D7" s="322"/>
      <c r="E7" s="322"/>
      <c r="F7" s="322"/>
      <c r="G7" s="322"/>
      <c r="H7" s="322"/>
      <c r="I7" s="322"/>
      <c r="J7" s="322"/>
      <c r="K7" s="322"/>
      <c r="L7" s="322"/>
      <c r="M7" s="322"/>
      <c r="N7" s="19" t="s">
        <v>222</v>
      </c>
      <c r="O7" s="19" t="s">
        <v>223</v>
      </c>
      <c r="P7" s="322"/>
      <c r="Q7" s="322"/>
      <c r="R7" s="322"/>
      <c r="S7" s="339"/>
    </row>
    <row r="8" spans="1:19" ht="21.6" customHeight="1" x14ac:dyDescent="0.25">
      <c r="A8" s="19" t="s">
        <v>154</v>
      </c>
      <c r="B8" s="19" t="s">
        <v>155</v>
      </c>
      <c r="C8" s="19">
        <v>1</v>
      </c>
      <c r="D8" s="19">
        <v>2</v>
      </c>
      <c r="E8" s="19">
        <v>3</v>
      </c>
      <c r="F8" s="19">
        <v>4</v>
      </c>
      <c r="G8" s="19">
        <v>5</v>
      </c>
      <c r="H8" s="19">
        <v>6</v>
      </c>
      <c r="I8" s="19">
        <v>7</v>
      </c>
      <c r="J8" s="19">
        <v>8</v>
      </c>
      <c r="K8" s="19">
        <v>9</v>
      </c>
      <c r="L8" s="19">
        <v>10</v>
      </c>
      <c r="M8" s="19">
        <v>11</v>
      </c>
      <c r="N8" s="19">
        <v>12</v>
      </c>
      <c r="O8" s="19">
        <v>13</v>
      </c>
      <c r="P8" s="19">
        <v>14</v>
      </c>
      <c r="Q8" s="19">
        <v>15</v>
      </c>
      <c r="R8" s="19">
        <v>16</v>
      </c>
      <c r="S8" s="19">
        <v>16</v>
      </c>
    </row>
    <row r="9" spans="1:19" ht="30" customHeight="1" x14ac:dyDescent="0.25">
      <c r="A9" s="21"/>
      <c r="B9" s="22" t="s">
        <v>177</v>
      </c>
      <c r="C9" s="47">
        <f>C10+C12+C16+C21</f>
        <v>220445</v>
      </c>
      <c r="D9" s="47">
        <f t="shared" ref="D9:S9" si="0">D10+D12+D16+D21</f>
        <v>27579</v>
      </c>
      <c r="E9" s="47">
        <f t="shared" si="0"/>
        <v>0</v>
      </c>
      <c r="F9" s="47">
        <f t="shared" si="0"/>
        <v>0</v>
      </c>
      <c r="G9" s="47">
        <f t="shared" si="0"/>
        <v>1000</v>
      </c>
      <c r="H9" s="47">
        <f t="shared" si="0"/>
        <v>9600</v>
      </c>
      <c r="I9" s="47">
        <f t="shared" si="0"/>
        <v>40939</v>
      </c>
      <c r="J9" s="47">
        <f t="shared" si="0"/>
        <v>0</v>
      </c>
      <c r="K9" s="47">
        <f t="shared" si="0"/>
        <v>0</v>
      </c>
      <c r="L9" s="47">
        <f t="shared" si="0"/>
        <v>0</v>
      </c>
      <c r="M9" s="47">
        <f t="shared" si="0"/>
        <v>112638</v>
      </c>
      <c r="N9" s="47">
        <f t="shared" si="0"/>
        <v>72588</v>
      </c>
      <c r="O9" s="47">
        <f t="shared" si="0"/>
        <v>0</v>
      </c>
      <c r="P9" s="47">
        <f t="shared" si="0"/>
        <v>28150</v>
      </c>
      <c r="Q9" s="47">
        <f t="shared" si="0"/>
        <v>0</v>
      </c>
      <c r="R9" s="47">
        <f t="shared" si="0"/>
        <v>539</v>
      </c>
      <c r="S9" s="47">
        <f t="shared" si="0"/>
        <v>4743</v>
      </c>
    </row>
    <row r="10" spans="1:19" ht="24.6" customHeight="1" x14ac:dyDescent="0.25">
      <c r="A10" s="24" t="s">
        <v>156</v>
      </c>
      <c r="B10" s="25" t="s">
        <v>382</v>
      </c>
      <c r="C10" s="49">
        <f>C11</f>
        <v>23102</v>
      </c>
      <c r="D10" s="49">
        <f t="shared" ref="D10:Q10" si="1">D11</f>
        <v>0</v>
      </c>
      <c r="E10" s="49">
        <f t="shared" si="1"/>
        <v>0</v>
      </c>
      <c r="F10" s="49">
        <f t="shared" si="1"/>
        <v>0</v>
      </c>
      <c r="G10" s="49">
        <f t="shared" si="1"/>
        <v>0</v>
      </c>
      <c r="H10" s="49">
        <f t="shared" si="1"/>
        <v>0</v>
      </c>
      <c r="I10" s="49">
        <f t="shared" si="1"/>
        <v>0</v>
      </c>
      <c r="J10" s="49">
        <f t="shared" si="1"/>
        <v>0</v>
      </c>
      <c r="K10" s="49">
        <f t="shared" si="1"/>
        <v>0</v>
      </c>
      <c r="L10" s="49">
        <f t="shared" si="1"/>
        <v>0</v>
      </c>
      <c r="M10" s="49">
        <f t="shared" si="1"/>
        <v>2002</v>
      </c>
      <c r="N10" s="49">
        <f t="shared" si="1"/>
        <v>2002</v>
      </c>
      <c r="O10" s="49">
        <f t="shared" si="1"/>
        <v>0</v>
      </c>
      <c r="P10" s="49">
        <f t="shared" si="1"/>
        <v>21100</v>
      </c>
      <c r="Q10" s="49">
        <f t="shared" si="1"/>
        <v>0</v>
      </c>
      <c r="R10" s="49">
        <f>R11</f>
        <v>0</v>
      </c>
      <c r="S10" s="49">
        <f>S11</f>
        <v>0</v>
      </c>
    </row>
    <row r="11" spans="1:19" ht="22.15" customHeight="1" x14ac:dyDescent="0.25">
      <c r="A11" s="11"/>
      <c r="B11" s="12" t="s">
        <v>377</v>
      </c>
      <c r="C11" s="50">
        <f>D11+E11+F11+G11+H11+I11+J11+K11+L11+M11+P11+Q11+R11</f>
        <v>23102</v>
      </c>
      <c r="D11" s="51">
        <v>0</v>
      </c>
      <c r="E11" s="51"/>
      <c r="F11" s="51"/>
      <c r="G11" s="51">
        <v>0</v>
      </c>
      <c r="H11" s="51">
        <v>0</v>
      </c>
      <c r="I11" s="51">
        <v>0</v>
      </c>
      <c r="J11" s="51">
        <v>0</v>
      </c>
      <c r="K11" s="51"/>
      <c r="L11" s="51"/>
      <c r="M11" s="51">
        <v>2002</v>
      </c>
      <c r="N11" s="51">
        <v>2002</v>
      </c>
      <c r="O11" s="51"/>
      <c r="P11" s="51">
        <v>21100</v>
      </c>
      <c r="Q11" s="51"/>
      <c r="R11" s="51"/>
      <c r="S11" s="45"/>
    </row>
    <row r="12" spans="1:19" s="42" customFormat="1" ht="22.15" customHeight="1" x14ac:dyDescent="0.25">
      <c r="A12" s="24" t="s">
        <v>165</v>
      </c>
      <c r="B12" s="25" t="s">
        <v>386</v>
      </c>
      <c r="C12" s="49">
        <f>SUM(C13:C15)</f>
        <v>29750</v>
      </c>
      <c r="D12" s="49">
        <f t="shared" ref="D12:S12" si="2">SUM(D13:D15)</f>
        <v>1300</v>
      </c>
      <c r="E12" s="49">
        <f t="shared" si="2"/>
        <v>0</v>
      </c>
      <c r="F12" s="49">
        <f t="shared" si="2"/>
        <v>0</v>
      </c>
      <c r="G12" s="49">
        <f t="shared" si="2"/>
        <v>1000</v>
      </c>
      <c r="H12" s="49">
        <f t="shared" si="2"/>
        <v>0</v>
      </c>
      <c r="I12" s="49">
        <f t="shared" si="2"/>
        <v>7500</v>
      </c>
      <c r="J12" s="49">
        <f t="shared" si="2"/>
        <v>0</v>
      </c>
      <c r="K12" s="49">
        <f t="shared" si="2"/>
        <v>0</v>
      </c>
      <c r="L12" s="49">
        <f t="shared" si="2"/>
        <v>0</v>
      </c>
      <c r="M12" s="49">
        <f t="shared" si="2"/>
        <v>12900</v>
      </c>
      <c r="N12" s="49">
        <f t="shared" si="2"/>
        <v>8400</v>
      </c>
      <c r="O12" s="49">
        <f t="shared" si="2"/>
        <v>0</v>
      </c>
      <c r="P12" s="49">
        <f t="shared" si="2"/>
        <v>7050</v>
      </c>
      <c r="Q12" s="49">
        <f t="shared" si="2"/>
        <v>0</v>
      </c>
      <c r="R12" s="49">
        <f t="shared" si="2"/>
        <v>0</v>
      </c>
      <c r="S12" s="49">
        <f t="shared" si="2"/>
        <v>0</v>
      </c>
    </row>
    <row r="13" spans="1:19" s="42" customFormat="1" ht="22.15" customHeight="1" x14ac:dyDescent="0.25">
      <c r="A13" s="55">
        <v>1</v>
      </c>
      <c r="B13" s="12" t="s">
        <v>377</v>
      </c>
      <c r="C13" s="50">
        <f>D13+E13+F13+G13+H13+I13+J13+K13+L13+M13+P13+Q13+R13</f>
        <v>27150</v>
      </c>
      <c r="D13" s="52">
        <v>1300</v>
      </c>
      <c r="E13" s="51"/>
      <c r="F13" s="52"/>
      <c r="G13" s="52">
        <v>1000</v>
      </c>
      <c r="H13" s="52"/>
      <c r="I13" s="52">
        <v>7500</v>
      </c>
      <c r="J13" s="52"/>
      <c r="K13" s="52"/>
      <c r="L13" s="51"/>
      <c r="M13" s="52">
        <v>10300</v>
      </c>
      <c r="N13" s="52">
        <v>6400</v>
      </c>
      <c r="O13" s="52"/>
      <c r="P13" s="52">
        <f>7800-750</f>
        <v>7050</v>
      </c>
      <c r="Q13" s="51"/>
      <c r="R13" s="53"/>
      <c r="S13" s="62"/>
    </row>
    <row r="14" spans="1:19" s="42" customFormat="1" ht="22.15" customHeight="1" x14ac:dyDescent="0.25">
      <c r="A14" s="55">
        <v>2</v>
      </c>
      <c r="B14" s="12" t="s">
        <v>387</v>
      </c>
      <c r="C14" s="50">
        <f t="shared" ref="C14:C15" si="3">D14+E14+F14+G14+H14+I14+J14+K14+L14+M14+P14+Q14+R14</f>
        <v>600</v>
      </c>
      <c r="D14" s="52"/>
      <c r="E14" s="51"/>
      <c r="F14" s="52"/>
      <c r="G14" s="52"/>
      <c r="H14" s="52"/>
      <c r="I14" s="52"/>
      <c r="J14" s="52"/>
      <c r="K14" s="52"/>
      <c r="L14" s="51"/>
      <c r="M14" s="52">
        <v>600</v>
      </c>
      <c r="N14" s="52"/>
      <c r="O14" s="52"/>
      <c r="P14" s="52"/>
      <c r="Q14" s="51"/>
      <c r="R14" s="53"/>
      <c r="S14" s="62"/>
    </row>
    <row r="15" spans="1:19" s="42" customFormat="1" ht="22.15" customHeight="1" x14ac:dyDescent="0.25">
      <c r="A15" s="55">
        <v>3</v>
      </c>
      <c r="B15" s="12" t="s">
        <v>388</v>
      </c>
      <c r="C15" s="50">
        <f t="shared" si="3"/>
        <v>2000</v>
      </c>
      <c r="D15" s="52"/>
      <c r="E15" s="51"/>
      <c r="F15" s="52"/>
      <c r="G15" s="52"/>
      <c r="H15" s="52"/>
      <c r="I15" s="52"/>
      <c r="J15" s="52"/>
      <c r="K15" s="52"/>
      <c r="L15" s="51"/>
      <c r="M15" s="52">
        <f>N15</f>
        <v>2000</v>
      </c>
      <c r="N15" s="52">
        <v>2000</v>
      </c>
      <c r="O15" s="52"/>
      <c r="P15" s="52"/>
      <c r="Q15" s="51"/>
      <c r="R15" s="53"/>
      <c r="S15" s="62"/>
    </row>
    <row r="16" spans="1:19" ht="30" customHeight="1" x14ac:dyDescent="0.25">
      <c r="A16" s="24" t="s">
        <v>169</v>
      </c>
      <c r="B16" s="25" t="s">
        <v>383</v>
      </c>
      <c r="C16" s="49">
        <f>C18+C20</f>
        <v>97650</v>
      </c>
      <c r="D16" s="49">
        <f t="shared" ref="D16:S16" si="4">D18+D20</f>
        <v>12390</v>
      </c>
      <c r="E16" s="49">
        <f t="shared" si="4"/>
        <v>0</v>
      </c>
      <c r="F16" s="49">
        <f t="shared" si="4"/>
        <v>0</v>
      </c>
      <c r="G16" s="49">
        <f t="shared" si="4"/>
        <v>0</v>
      </c>
      <c r="H16" s="49">
        <f t="shared" si="4"/>
        <v>6300</v>
      </c>
      <c r="I16" s="49">
        <f t="shared" si="4"/>
        <v>20680</v>
      </c>
      <c r="J16" s="49">
        <f t="shared" si="4"/>
        <v>0</v>
      </c>
      <c r="K16" s="49">
        <f t="shared" si="4"/>
        <v>0</v>
      </c>
      <c r="L16" s="49">
        <f t="shared" si="4"/>
        <v>0</v>
      </c>
      <c r="M16" s="49">
        <f t="shared" si="4"/>
        <v>57741</v>
      </c>
      <c r="N16" s="49">
        <f t="shared" si="4"/>
        <v>46086</v>
      </c>
      <c r="O16" s="49">
        <f t="shared" si="4"/>
        <v>0</v>
      </c>
      <c r="P16" s="49">
        <f t="shared" si="4"/>
        <v>0</v>
      </c>
      <c r="Q16" s="49">
        <f t="shared" si="4"/>
        <v>0</v>
      </c>
      <c r="R16" s="54">
        <f t="shared" si="4"/>
        <v>539</v>
      </c>
      <c r="S16" s="54">
        <f t="shared" si="4"/>
        <v>2461</v>
      </c>
    </row>
    <row r="17" spans="1:19" s="42" customFormat="1" ht="38.450000000000003" customHeight="1" x14ac:dyDescent="0.25">
      <c r="A17" s="24"/>
      <c r="B17" s="25" t="s">
        <v>384</v>
      </c>
      <c r="C17" s="49">
        <f>C18</f>
        <v>76637</v>
      </c>
      <c r="D17" s="49">
        <f t="shared" ref="D17:S17" si="5">D18</f>
        <v>10290</v>
      </c>
      <c r="E17" s="49">
        <f t="shared" si="5"/>
        <v>0</v>
      </c>
      <c r="F17" s="49">
        <f t="shared" si="5"/>
        <v>0</v>
      </c>
      <c r="G17" s="49">
        <f t="shared" si="5"/>
        <v>0</v>
      </c>
      <c r="H17" s="49">
        <f t="shared" si="5"/>
        <v>6300</v>
      </c>
      <c r="I17" s="49">
        <f t="shared" si="5"/>
        <v>15640</v>
      </c>
      <c r="J17" s="49">
        <f t="shared" si="5"/>
        <v>0</v>
      </c>
      <c r="K17" s="49">
        <f t="shared" si="5"/>
        <v>0</v>
      </c>
      <c r="L17" s="49">
        <f t="shared" si="5"/>
        <v>0</v>
      </c>
      <c r="M17" s="49">
        <f t="shared" si="5"/>
        <v>43868</v>
      </c>
      <c r="N17" s="49">
        <f t="shared" si="5"/>
        <v>42308</v>
      </c>
      <c r="O17" s="49">
        <f t="shared" si="5"/>
        <v>0</v>
      </c>
      <c r="P17" s="49">
        <f t="shared" si="5"/>
        <v>0</v>
      </c>
      <c r="Q17" s="49">
        <f t="shared" si="5"/>
        <v>0</v>
      </c>
      <c r="R17" s="49">
        <f t="shared" si="5"/>
        <v>539</v>
      </c>
      <c r="S17" s="49">
        <f t="shared" si="5"/>
        <v>0</v>
      </c>
    </row>
    <row r="18" spans="1:19" ht="31.15" customHeight="1" x14ac:dyDescent="0.25">
      <c r="A18" s="24"/>
      <c r="B18" s="12" t="s">
        <v>377</v>
      </c>
      <c r="C18" s="50">
        <f>D18+E18+F18+G18+H18+I18+J18+K18+L18+M18+P18+Q18+R18</f>
        <v>76637</v>
      </c>
      <c r="D18" s="51">
        <v>10290</v>
      </c>
      <c r="E18" s="51"/>
      <c r="F18" s="51"/>
      <c r="G18" s="51"/>
      <c r="H18" s="52">
        <v>6300</v>
      </c>
      <c r="I18" s="52">
        <v>15640</v>
      </c>
      <c r="J18" s="51"/>
      <c r="K18" s="51"/>
      <c r="L18" s="51"/>
      <c r="M18" s="52">
        <v>43868</v>
      </c>
      <c r="N18" s="52">
        <f>M18-1560</f>
        <v>42308</v>
      </c>
      <c r="O18" s="52"/>
      <c r="P18" s="53"/>
      <c r="Q18" s="53"/>
      <c r="R18" s="79">
        <v>539</v>
      </c>
      <c r="S18" s="45"/>
    </row>
    <row r="19" spans="1:19" s="42" customFormat="1" ht="31.15" customHeight="1" x14ac:dyDescent="0.25">
      <c r="A19" s="24"/>
      <c r="B19" s="25" t="s">
        <v>385</v>
      </c>
      <c r="C19" s="49">
        <f>C20</f>
        <v>21013</v>
      </c>
      <c r="D19" s="49">
        <f t="shared" ref="D19:S19" si="6">D20</f>
        <v>2100</v>
      </c>
      <c r="E19" s="49">
        <f t="shared" si="6"/>
        <v>0</v>
      </c>
      <c r="F19" s="49">
        <f t="shared" si="6"/>
        <v>0</v>
      </c>
      <c r="G19" s="49">
        <f t="shared" si="6"/>
        <v>0</v>
      </c>
      <c r="H19" s="49">
        <f t="shared" si="6"/>
        <v>0</v>
      </c>
      <c r="I19" s="49">
        <f t="shared" si="6"/>
        <v>5040</v>
      </c>
      <c r="J19" s="49">
        <f t="shared" si="6"/>
        <v>0</v>
      </c>
      <c r="K19" s="49">
        <f t="shared" si="6"/>
        <v>0</v>
      </c>
      <c r="L19" s="49">
        <f t="shared" si="6"/>
        <v>0</v>
      </c>
      <c r="M19" s="49">
        <f t="shared" si="6"/>
        <v>13873</v>
      </c>
      <c r="N19" s="49">
        <f t="shared" si="6"/>
        <v>3778</v>
      </c>
      <c r="O19" s="49">
        <f t="shared" si="6"/>
        <v>0</v>
      </c>
      <c r="P19" s="49">
        <f t="shared" si="6"/>
        <v>0</v>
      </c>
      <c r="Q19" s="49">
        <f t="shared" si="6"/>
        <v>0</v>
      </c>
      <c r="R19" s="49">
        <f t="shared" si="6"/>
        <v>0</v>
      </c>
      <c r="S19" s="49">
        <f t="shared" si="6"/>
        <v>2461</v>
      </c>
    </row>
    <row r="20" spans="1:19" ht="31.15" customHeight="1" x14ac:dyDescent="0.25">
      <c r="A20" s="24"/>
      <c r="B20" s="12" t="s">
        <v>377</v>
      </c>
      <c r="C20" s="50">
        <f>D20+E20+F20+G20+H20+I20+J20+K20+L20+M20+P20+Q20+R20</f>
        <v>21013</v>
      </c>
      <c r="D20" s="51">
        <v>2100</v>
      </c>
      <c r="E20" s="51"/>
      <c r="F20" s="51"/>
      <c r="G20" s="51"/>
      <c r="H20" s="51"/>
      <c r="I20" s="51">
        <v>5040</v>
      </c>
      <c r="J20" s="51"/>
      <c r="K20" s="51"/>
      <c r="L20" s="51"/>
      <c r="M20" s="51">
        <v>13873</v>
      </c>
      <c r="N20" s="51">
        <v>3778</v>
      </c>
      <c r="O20" s="51"/>
      <c r="P20" s="51"/>
      <c r="Q20" s="51"/>
      <c r="R20" s="51"/>
      <c r="S20" s="41">
        <v>2461</v>
      </c>
    </row>
    <row r="21" spans="1:19" ht="31.15" customHeight="1" x14ac:dyDescent="0.25">
      <c r="A21" s="24" t="s">
        <v>169</v>
      </c>
      <c r="B21" s="25" t="s">
        <v>389</v>
      </c>
      <c r="C21" s="49">
        <f>C22</f>
        <v>69943</v>
      </c>
      <c r="D21" s="49">
        <f t="shared" ref="D21:S21" si="7">D22</f>
        <v>13889</v>
      </c>
      <c r="E21" s="49">
        <f t="shared" si="7"/>
        <v>0</v>
      </c>
      <c r="F21" s="49">
        <f t="shared" si="7"/>
        <v>0</v>
      </c>
      <c r="G21" s="49">
        <f t="shared" si="7"/>
        <v>0</v>
      </c>
      <c r="H21" s="49">
        <f t="shared" si="7"/>
        <v>3300</v>
      </c>
      <c r="I21" s="49">
        <f t="shared" si="7"/>
        <v>12759</v>
      </c>
      <c r="J21" s="49">
        <f t="shared" si="7"/>
        <v>0</v>
      </c>
      <c r="K21" s="49">
        <f t="shared" si="7"/>
        <v>0</v>
      </c>
      <c r="L21" s="49">
        <f t="shared" si="7"/>
        <v>0</v>
      </c>
      <c r="M21" s="49">
        <f t="shared" si="7"/>
        <v>39995</v>
      </c>
      <c r="N21" s="49">
        <f t="shared" si="7"/>
        <v>16100</v>
      </c>
      <c r="O21" s="49">
        <f t="shared" si="7"/>
        <v>0</v>
      </c>
      <c r="P21" s="49">
        <f t="shared" si="7"/>
        <v>0</v>
      </c>
      <c r="Q21" s="49">
        <f t="shared" si="7"/>
        <v>0</v>
      </c>
      <c r="R21" s="49">
        <f t="shared" si="7"/>
        <v>0</v>
      </c>
      <c r="S21" s="49">
        <f t="shared" si="7"/>
        <v>2282</v>
      </c>
    </row>
    <row r="22" spans="1:19" ht="31.15" customHeight="1" x14ac:dyDescent="0.25">
      <c r="A22" s="29"/>
      <c r="B22" s="14" t="s">
        <v>377</v>
      </c>
      <c r="C22" s="56">
        <f>SUM(D22:M22)+P22+Q22+R22</f>
        <v>69943</v>
      </c>
      <c r="D22" s="57">
        <v>13889</v>
      </c>
      <c r="E22" s="58"/>
      <c r="F22" s="58"/>
      <c r="G22" s="58"/>
      <c r="H22" s="57">
        <v>3300</v>
      </c>
      <c r="I22" s="57">
        <v>12759</v>
      </c>
      <c r="J22" s="58"/>
      <c r="K22" s="58"/>
      <c r="L22" s="58"/>
      <c r="M22" s="57">
        <v>39995</v>
      </c>
      <c r="N22" s="58">
        <v>16100</v>
      </c>
      <c r="O22" s="58"/>
      <c r="P22" s="58"/>
      <c r="Q22" s="58"/>
      <c r="R22" s="58"/>
      <c r="S22" s="78">
        <v>2282</v>
      </c>
    </row>
    <row r="25" spans="1:19" hidden="1" x14ac:dyDescent="0.25">
      <c r="C25" s="20">
        <f>C21+C16</f>
        <v>167593</v>
      </c>
    </row>
    <row r="26" spans="1:19" hidden="1" x14ac:dyDescent="0.25">
      <c r="R26" s="8" t="s">
        <v>390</v>
      </c>
      <c r="S26" s="44" t="s">
        <v>366</v>
      </c>
    </row>
    <row r="27" spans="1:19" ht="16.5" hidden="1" x14ac:dyDescent="0.25">
      <c r="A27" s="340" t="s">
        <v>381</v>
      </c>
      <c r="B27" s="340"/>
      <c r="C27" s="340"/>
      <c r="D27" s="340"/>
      <c r="E27" s="340"/>
      <c r="F27" s="340"/>
      <c r="G27" s="340"/>
      <c r="H27" s="340"/>
      <c r="I27" s="340"/>
      <c r="J27" s="340"/>
      <c r="K27" s="340"/>
      <c r="L27" s="340"/>
      <c r="M27" s="340"/>
      <c r="N27" s="340"/>
      <c r="O27" s="340"/>
      <c r="P27" s="340"/>
      <c r="Q27" s="340"/>
      <c r="R27" s="340"/>
    </row>
    <row r="28" spans="1:19" ht="21" hidden="1" customHeight="1" x14ac:dyDescent="0.25">
      <c r="A28" s="341" t="s">
        <v>392</v>
      </c>
      <c r="B28" s="341"/>
      <c r="C28" s="341"/>
      <c r="D28" s="341"/>
      <c r="E28" s="341"/>
      <c r="F28" s="341"/>
      <c r="G28" s="341"/>
      <c r="H28" s="341"/>
      <c r="I28" s="341"/>
      <c r="J28" s="341"/>
      <c r="K28" s="341"/>
      <c r="L28" s="341"/>
      <c r="M28" s="341"/>
      <c r="N28" s="341"/>
      <c r="O28" s="341"/>
      <c r="P28" s="341"/>
      <c r="Q28" s="341"/>
      <c r="R28" s="341"/>
    </row>
    <row r="29" spans="1:19" hidden="1" x14ac:dyDescent="0.25">
      <c r="A29" s="9"/>
      <c r="B29" s="9"/>
      <c r="C29" s="9"/>
      <c r="D29" s="9"/>
      <c r="E29" s="9"/>
      <c r="F29" s="9"/>
      <c r="G29" s="9"/>
      <c r="H29" s="9"/>
      <c r="I29" s="9"/>
      <c r="J29" s="9"/>
      <c r="K29" s="9"/>
      <c r="L29" s="9"/>
      <c r="M29" s="9"/>
      <c r="N29" s="9"/>
      <c r="O29" s="9"/>
      <c r="P29" s="9"/>
      <c r="Q29" s="9"/>
      <c r="R29" s="10" t="s">
        <v>148</v>
      </c>
    </row>
    <row r="30" spans="1:19" hidden="1" x14ac:dyDescent="0.25"/>
    <row r="31" spans="1:19" ht="25.9" hidden="1" customHeight="1" x14ac:dyDescent="0.25">
      <c r="A31" s="322" t="s">
        <v>149</v>
      </c>
      <c r="B31" s="322" t="s">
        <v>174</v>
      </c>
      <c r="C31" s="322" t="s">
        <v>172</v>
      </c>
      <c r="D31" s="322" t="s">
        <v>180</v>
      </c>
      <c r="E31" s="322" t="s">
        <v>201</v>
      </c>
      <c r="F31" s="322" t="s">
        <v>202</v>
      </c>
      <c r="G31" s="322" t="s">
        <v>203</v>
      </c>
      <c r="H31" s="322" t="s">
        <v>204</v>
      </c>
      <c r="I31" s="322" t="s">
        <v>205</v>
      </c>
      <c r="J31" s="322" t="s">
        <v>206</v>
      </c>
      <c r="K31" s="322" t="s">
        <v>207</v>
      </c>
      <c r="L31" s="322" t="s">
        <v>208</v>
      </c>
      <c r="M31" s="322" t="s">
        <v>209</v>
      </c>
      <c r="N31" s="322" t="s">
        <v>221</v>
      </c>
      <c r="O31" s="322"/>
      <c r="P31" s="322" t="s">
        <v>212</v>
      </c>
      <c r="Q31" s="322" t="s">
        <v>210</v>
      </c>
      <c r="R31" s="322" t="s">
        <v>211</v>
      </c>
    </row>
    <row r="32" spans="1:19" ht="107.45" hidden="1" customHeight="1" x14ac:dyDescent="0.25">
      <c r="A32" s="322"/>
      <c r="B32" s="322"/>
      <c r="C32" s="322"/>
      <c r="D32" s="322"/>
      <c r="E32" s="322"/>
      <c r="F32" s="322"/>
      <c r="G32" s="322"/>
      <c r="H32" s="322"/>
      <c r="I32" s="322"/>
      <c r="J32" s="322"/>
      <c r="K32" s="322"/>
      <c r="L32" s="322"/>
      <c r="M32" s="322"/>
      <c r="N32" s="19" t="s">
        <v>222</v>
      </c>
      <c r="O32" s="19" t="s">
        <v>223</v>
      </c>
      <c r="P32" s="322"/>
      <c r="Q32" s="322"/>
      <c r="R32" s="322"/>
    </row>
    <row r="33" spans="1:20" ht="21.6" hidden="1" customHeight="1" x14ac:dyDescent="0.25">
      <c r="A33" s="19" t="s">
        <v>154</v>
      </c>
      <c r="B33" s="19" t="s">
        <v>155</v>
      </c>
      <c r="C33" s="19">
        <v>1</v>
      </c>
      <c r="D33" s="19">
        <v>2</v>
      </c>
      <c r="E33" s="19">
        <v>3</v>
      </c>
      <c r="F33" s="19">
        <v>4</v>
      </c>
      <c r="G33" s="19">
        <v>5</v>
      </c>
      <c r="H33" s="19">
        <v>6</v>
      </c>
      <c r="I33" s="19">
        <v>7</v>
      </c>
      <c r="J33" s="19">
        <v>8</v>
      </c>
      <c r="K33" s="19">
        <v>9</v>
      </c>
      <c r="L33" s="19">
        <v>10</v>
      </c>
      <c r="M33" s="19">
        <v>11</v>
      </c>
      <c r="N33" s="19">
        <v>12</v>
      </c>
      <c r="O33" s="19">
        <v>13</v>
      </c>
      <c r="P33" s="19">
        <v>14</v>
      </c>
      <c r="Q33" s="19">
        <v>15</v>
      </c>
      <c r="R33" s="19">
        <v>16</v>
      </c>
    </row>
    <row r="34" spans="1:20" ht="30" hidden="1" customHeight="1" x14ac:dyDescent="0.25">
      <c r="A34" s="21"/>
      <c r="B34" s="22" t="s">
        <v>177</v>
      </c>
      <c r="C34" s="47">
        <v>142632</v>
      </c>
      <c r="D34" s="47">
        <v>33600</v>
      </c>
      <c r="E34" s="47">
        <v>0</v>
      </c>
      <c r="F34" s="47">
        <v>0</v>
      </c>
      <c r="G34" s="47">
        <v>258</v>
      </c>
      <c r="H34" s="47">
        <v>5235</v>
      </c>
      <c r="I34" s="47">
        <v>15807</v>
      </c>
      <c r="J34" s="47">
        <v>509</v>
      </c>
      <c r="K34" s="47">
        <v>100</v>
      </c>
      <c r="L34" s="47">
        <v>0</v>
      </c>
      <c r="M34" s="47">
        <v>72888.885000000009</v>
      </c>
      <c r="N34" s="47">
        <v>22657</v>
      </c>
      <c r="O34" s="47">
        <v>3222</v>
      </c>
      <c r="P34" s="47">
        <v>13675</v>
      </c>
      <c r="Q34" s="47">
        <v>0</v>
      </c>
      <c r="R34" s="48">
        <v>559.11500000000001</v>
      </c>
    </row>
    <row r="35" spans="1:20" ht="24.6" hidden="1" customHeight="1" x14ac:dyDescent="0.25">
      <c r="A35" s="24" t="s">
        <v>156</v>
      </c>
      <c r="B35" s="25" t="s">
        <v>382</v>
      </c>
      <c r="C35" s="49">
        <f>C36</f>
        <v>23102</v>
      </c>
      <c r="D35" s="49">
        <f t="shared" ref="D35:R35" si="8">D36</f>
        <v>0</v>
      </c>
      <c r="E35" s="49">
        <f t="shared" si="8"/>
        <v>0</v>
      </c>
      <c r="F35" s="49">
        <f t="shared" si="8"/>
        <v>0</v>
      </c>
      <c r="G35" s="49">
        <f t="shared" si="8"/>
        <v>0</v>
      </c>
      <c r="H35" s="49">
        <f t="shared" si="8"/>
        <v>0</v>
      </c>
      <c r="I35" s="49">
        <f t="shared" si="8"/>
        <v>0</v>
      </c>
      <c r="J35" s="49">
        <f t="shared" si="8"/>
        <v>0</v>
      </c>
      <c r="K35" s="49">
        <f t="shared" si="8"/>
        <v>0</v>
      </c>
      <c r="L35" s="49">
        <f t="shared" si="8"/>
        <v>0</v>
      </c>
      <c r="M35" s="49">
        <f t="shared" si="8"/>
        <v>2002</v>
      </c>
      <c r="N35" s="49">
        <f t="shared" si="8"/>
        <v>2002</v>
      </c>
      <c r="O35" s="49">
        <f t="shared" si="8"/>
        <v>0</v>
      </c>
      <c r="P35" s="49">
        <f t="shared" si="8"/>
        <v>21100</v>
      </c>
      <c r="Q35" s="49">
        <f t="shared" si="8"/>
        <v>0</v>
      </c>
      <c r="R35" s="49">
        <f t="shared" si="8"/>
        <v>0</v>
      </c>
    </row>
    <row r="36" spans="1:20" ht="22.15" hidden="1" customHeight="1" x14ac:dyDescent="0.25">
      <c r="A36" s="11"/>
      <c r="B36" s="12" t="s">
        <v>377</v>
      </c>
      <c r="C36" s="50">
        <f>D36+E36+F36+G36+H36+I36+J36+K36+L36+M36+P36+Q36+R36</f>
        <v>23102</v>
      </c>
      <c r="D36" s="51">
        <v>0</v>
      </c>
      <c r="E36" s="51"/>
      <c r="F36" s="51"/>
      <c r="G36" s="51">
        <v>0</v>
      </c>
      <c r="H36" s="51">
        <v>0</v>
      </c>
      <c r="I36" s="51">
        <v>0</v>
      </c>
      <c r="J36" s="51">
        <v>0</v>
      </c>
      <c r="K36" s="51"/>
      <c r="L36" s="51"/>
      <c r="M36" s="51">
        <v>2002</v>
      </c>
      <c r="N36" s="51">
        <v>2002</v>
      </c>
      <c r="O36" s="51"/>
      <c r="P36" s="51">
        <v>21100</v>
      </c>
      <c r="Q36" s="51"/>
      <c r="R36" s="51"/>
    </row>
    <row r="37" spans="1:20" s="42" customFormat="1" ht="22.15" hidden="1" customHeight="1" x14ac:dyDescent="0.25">
      <c r="A37" s="24" t="s">
        <v>165</v>
      </c>
      <c r="B37" s="25" t="s">
        <v>386</v>
      </c>
      <c r="C37" s="49">
        <f>SUM(C38:C40)</f>
        <v>29750</v>
      </c>
      <c r="D37" s="49">
        <f t="shared" ref="D37:R37" si="9">SUM(D38:D40)</f>
        <v>1300</v>
      </c>
      <c r="E37" s="49">
        <f t="shared" si="9"/>
        <v>0</v>
      </c>
      <c r="F37" s="49">
        <f t="shared" si="9"/>
        <v>0</v>
      </c>
      <c r="G37" s="49">
        <f t="shared" si="9"/>
        <v>1000</v>
      </c>
      <c r="H37" s="49">
        <f t="shared" si="9"/>
        <v>0</v>
      </c>
      <c r="I37" s="49">
        <f t="shared" si="9"/>
        <v>7500</v>
      </c>
      <c r="J37" s="49">
        <f t="shared" si="9"/>
        <v>0</v>
      </c>
      <c r="K37" s="49">
        <f t="shared" si="9"/>
        <v>0</v>
      </c>
      <c r="L37" s="49">
        <f t="shared" si="9"/>
        <v>0</v>
      </c>
      <c r="M37" s="49">
        <f t="shared" si="9"/>
        <v>12900</v>
      </c>
      <c r="N37" s="49">
        <f t="shared" si="9"/>
        <v>8400</v>
      </c>
      <c r="O37" s="49">
        <f t="shared" si="9"/>
        <v>0</v>
      </c>
      <c r="P37" s="49">
        <f t="shared" si="9"/>
        <v>7050</v>
      </c>
      <c r="Q37" s="49">
        <f t="shared" si="9"/>
        <v>0</v>
      </c>
      <c r="R37" s="49">
        <f t="shared" si="9"/>
        <v>0</v>
      </c>
    </row>
    <row r="38" spans="1:20" s="42" customFormat="1" ht="22.15" hidden="1" customHeight="1" x14ac:dyDescent="0.25">
      <c r="A38" s="55">
        <v>1</v>
      </c>
      <c r="B38" s="12" t="s">
        <v>377</v>
      </c>
      <c r="C38" s="50">
        <f>D38+E38+F38+G38+H38+I38+J38+K38+L38+M38+P38+Q38+R38</f>
        <v>27150</v>
      </c>
      <c r="D38" s="52">
        <v>1300</v>
      </c>
      <c r="E38" s="51"/>
      <c r="F38" s="52"/>
      <c r="G38" s="52">
        <v>1000</v>
      </c>
      <c r="H38" s="52"/>
      <c r="I38" s="52">
        <v>7500</v>
      </c>
      <c r="J38" s="52"/>
      <c r="K38" s="52"/>
      <c r="L38" s="51"/>
      <c r="M38" s="52">
        <v>10300</v>
      </c>
      <c r="N38" s="52">
        <v>6400</v>
      </c>
      <c r="O38" s="52"/>
      <c r="P38" s="52">
        <f>7800-750</f>
        <v>7050</v>
      </c>
      <c r="Q38" s="51"/>
      <c r="R38" s="53"/>
      <c r="T38" s="46">
        <f>C37-29750</f>
        <v>0</v>
      </c>
    </row>
    <row r="39" spans="1:20" s="42" customFormat="1" ht="22.15" hidden="1" customHeight="1" x14ac:dyDescent="0.25">
      <c r="A39" s="55">
        <v>2</v>
      </c>
      <c r="B39" s="12" t="s">
        <v>387</v>
      </c>
      <c r="C39" s="50">
        <f t="shared" ref="C39:C40" si="10">D39+E39+F39+G39+H39+I39+J39+K39+L39+M39+P39+Q39+R39</f>
        <v>600</v>
      </c>
      <c r="D39" s="52"/>
      <c r="E39" s="51"/>
      <c r="F39" s="52"/>
      <c r="G39" s="52"/>
      <c r="H39" s="52"/>
      <c r="I39" s="52"/>
      <c r="J39" s="52"/>
      <c r="K39" s="52"/>
      <c r="L39" s="51"/>
      <c r="M39" s="52">
        <v>600</v>
      </c>
      <c r="N39" s="52"/>
      <c r="O39" s="52"/>
      <c r="P39" s="52"/>
      <c r="Q39" s="51"/>
      <c r="R39" s="53"/>
    </row>
    <row r="40" spans="1:20" s="42" customFormat="1" ht="22.15" hidden="1" customHeight="1" x14ac:dyDescent="0.25">
      <c r="A40" s="55">
        <v>3</v>
      </c>
      <c r="B40" s="12" t="s">
        <v>388</v>
      </c>
      <c r="C40" s="50">
        <f t="shared" si="10"/>
        <v>2000</v>
      </c>
      <c r="D40" s="52"/>
      <c r="E40" s="51"/>
      <c r="F40" s="52"/>
      <c r="G40" s="52"/>
      <c r="H40" s="52"/>
      <c r="I40" s="52"/>
      <c r="J40" s="52"/>
      <c r="K40" s="52"/>
      <c r="L40" s="51"/>
      <c r="M40" s="52">
        <f>N40</f>
        <v>2000</v>
      </c>
      <c r="N40" s="52">
        <v>2000</v>
      </c>
      <c r="O40" s="52"/>
      <c r="P40" s="52"/>
      <c r="Q40" s="51"/>
      <c r="R40" s="53"/>
    </row>
    <row r="41" spans="1:20" ht="30" hidden="1" customHeight="1" x14ac:dyDescent="0.25">
      <c r="A41" s="24" t="s">
        <v>169</v>
      </c>
      <c r="B41" s="25" t="s">
        <v>383</v>
      </c>
      <c r="C41" s="49">
        <v>36453</v>
      </c>
      <c r="D41" s="49">
        <v>0</v>
      </c>
      <c r="E41" s="49">
        <v>0</v>
      </c>
      <c r="F41" s="49">
        <v>0</v>
      </c>
      <c r="G41" s="49">
        <v>0</v>
      </c>
      <c r="H41" s="49">
        <v>1003</v>
      </c>
      <c r="I41" s="49">
        <v>11188</v>
      </c>
      <c r="J41" s="49">
        <v>0</v>
      </c>
      <c r="K41" s="49">
        <v>0</v>
      </c>
      <c r="L41" s="49">
        <v>0</v>
      </c>
      <c r="M41" s="49">
        <v>23702.885000000002</v>
      </c>
      <c r="N41" s="49">
        <v>8785</v>
      </c>
      <c r="O41" s="49">
        <v>1572</v>
      </c>
      <c r="P41" s="49">
        <v>0</v>
      </c>
      <c r="Q41" s="49">
        <v>0</v>
      </c>
      <c r="R41" s="54">
        <v>559.11500000000001</v>
      </c>
    </row>
    <row r="42" spans="1:20" s="42" customFormat="1" ht="38.450000000000003" hidden="1" customHeight="1" x14ac:dyDescent="0.25">
      <c r="A42" s="24"/>
      <c r="B42" s="25" t="s">
        <v>384</v>
      </c>
      <c r="C42" s="49">
        <f>C43</f>
        <v>76637</v>
      </c>
      <c r="D42" s="49">
        <f t="shared" ref="D42:R42" si="11">D43</f>
        <v>10290</v>
      </c>
      <c r="E42" s="49">
        <f t="shared" si="11"/>
        <v>0</v>
      </c>
      <c r="F42" s="49">
        <f t="shared" si="11"/>
        <v>0</v>
      </c>
      <c r="G42" s="49">
        <f t="shared" si="11"/>
        <v>0</v>
      </c>
      <c r="H42" s="49">
        <f t="shared" si="11"/>
        <v>6300</v>
      </c>
      <c r="I42" s="49">
        <f t="shared" si="11"/>
        <v>15640</v>
      </c>
      <c r="J42" s="49">
        <f t="shared" si="11"/>
        <v>0</v>
      </c>
      <c r="K42" s="49">
        <f t="shared" si="11"/>
        <v>0</v>
      </c>
      <c r="L42" s="49">
        <f t="shared" si="11"/>
        <v>0</v>
      </c>
      <c r="M42" s="49">
        <f t="shared" si="11"/>
        <v>43868</v>
      </c>
      <c r="N42" s="49">
        <f t="shared" si="11"/>
        <v>42308</v>
      </c>
      <c r="O42" s="49">
        <f t="shared" si="11"/>
        <v>0</v>
      </c>
      <c r="P42" s="49">
        <f t="shared" si="11"/>
        <v>0</v>
      </c>
      <c r="Q42" s="49">
        <f t="shared" si="11"/>
        <v>0</v>
      </c>
      <c r="R42" s="49">
        <f t="shared" si="11"/>
        <v>539</v>
      </c>
    </row>
    <row r="43" spans="1:20" ht="31.15" hidden="1" customHeight="1" x14ac:dyDescent="0.25">
      <c r="A43" s="24">
        <v>1</v>
      </c>
      <c r="B43" s="12" t="s">
        <v>377</v>
      </c>
      <c r="C43" s="50">
        <f>D43+E43+F43+G43+H43+I43+J43+K43+L43+M43+P43+Q43+R43</f>
        <v>76637</v>
      </c>
      <c r="D43" s="51">
        <v>10290</v>
      </c>
      <c r="E43" s="51"/>
      <c r="F43" s="51"/>
      <c r="G43" s="51"/>
      <c r="H43" s="52">
        <v>6300</v>
      </c>
      <c r="I43" s="52">
        <v>15640</v>
      </c>
      <c r="J43" s="51"/>
      <c r="K43" s="51"/>
      <c r="L43" s="51"/>
      <c r="M43" s="52">
        <v>43868</v>
      </c>
      <c r="N43" s="52">
        <f>M43-1560</f>
        <v>42308</v>
      </c>
      <c r="O43" s="52"/>
      <c r="P43" s="53"/>
      <c r="Q43" s="53"/>
      <c r="R43" s="79">
        <v>539</v>
      </c>
    </row>
    <row r="44" spans="1:20" s="42" customFormat="1" ht="31.15" hidden="1" customHeight="1" x14ac:dyDescent="0.25">
      <c r="A44" s="24"/>
      <c r="B44" s="25" t="s">
        <v>414</v>
      </c>
      <c r="C44" s="49">
        <f>C45</f>
        <v>21013</v>
      </c>
      <c r="D44" s="49">
        <f t="shared" ref="D44:R44" si="12">D45</f>
        <v>2100</v>
      </c>
      <c r="E44" s="49">
        <f t="shared" si="12"/>
        <v>0</v>
      </c>
      <c r="F44" s="49">
        <f t="shared" si="12"/>
        <v>0</v>
      </c>
      <c r="G44" s="49">
        <f t="shared" si="12"/>
        <v>0</v>
      </c>
      <c r="H44" s="49">
        <f t="shared" si="12"/>
        <v>0</v>
      </c>
      <c r="I44" s="49">
        <f t="shared" si="12"/>
        <v>5040</v>
      </c>
      <c r="J44" s="49">
        <f t="shared" si="12"/>
        <v>0</v>
      </c>
      <c r="K44" s="49">
        <f t="shared" si="12"/>
        <v>0</v>
      </c>
      <c r="L44" s="49">
        <f t="shared" si="12"/>
        <v>0</v>
      </c>
      <c r="M44" s="49">
        <f t="shared" si="12"/>
        <v>13873</v>
      </c>
      <c r="N44" s="49">
        <f t="shared" si="12"/>
        <v>3778</v>
      </c>
      <c r="O44" s="49">
        <f t="shared" si="12"/>
        <v>0</v>
      </c>
      <c r="P44" s="49">
        <f t="shared" si="12"/>
        <v>0</v>
      </c>
      <c r="Q44" s="49">
        <f t="shared" si="12"/>
        <v>0</v>
      </c>
      <c r="R44" s="49">
        <f t="shared" si="12"/>
        <v>0</v>
      </c>
    </row>
    <row r="45" spans="1:20" ht="31.15" hidden="1" customHeight="1" x14ac:dyDescent="0.25">
      <c r="A45" s="24"/>
      <c r="B45" s="12" t="s">
        <v>377</v>
      </c>
      <c r="C45" s="50">
        <f>D45+E45+F45+G45+H45+I45+J45+K45+L45+M45+P45+Q45+R45</f>
        <v>21013</v>
      </c>
      <c r="D45" s="51">
        <v>2100</v>
      </c>
      <c r="E45" s="51"/>
      <c r="F45" s="51"/>
      <c r="G45" s="51"/>
      <c r="H45" s="51"/>
      <c r="I45" s="51">
        <v>5040</v>
      </c>
      <c r="J45" s="51"/>
      <c r="K45" s="51"/>
      <c r="L45" s="51"/>
      <c r="M45" s="51">
        <v>13873</v>
      </c>
      <c r="N45" s="51">
        <v>3778</v>
      </c>
      <c r="O45" s="51"/>
      <c r="P45" s="51"/>
      <c r="Q45" s="51"/>
      <c r="R45" s="51"/>
    </row>
    <row r="46" spans="1:20" ht="31.15" hidden="1" customHeight="1" x14ac:dyDescent="0.25">
      <c r="A46" s="24" t="s">
        <v>169</v>
      </c>
      <c r="B46" s="25" t="s">
        <v>389</v>
      </c>
      <c r="C46" s="49">
        <v>46600</v>
      </c>
      <c r="D46" s="49">
        <v>27162</v>
      </c>
      <c r="E46" s="49">
        <v>0</v>
      </c>
      <c r="F46" s="49">
        <v>0</v>
      </c>
      <c r="G46" s="49">
        <v>0</v>
      </c>
      <c r="H46" s="49">
        <v>2670</v>
      </c>
      <c r="I46" s="49">
        <v>2900</v>
      </c>
      <c r="J46" s="49">
        <v>0</v>
      </c>
      <c r="K46" s="49">
        <v>0</v>
      </c>
      <c r="L46" s="49">
        <v>0</v>
      </c>
      <c r="M46" s="49">
        <v>13868</v>
      </c>
      <c r="N46" s="49">
        <v>0</v>
      </c>
      <c r="O46" s="49">
        <v>1500</v>
      </c>
      <c r="P46" s="49">
        <v>0</v>
      </c>
      <c r="Q46" s="49">
        <v>0</v>
      </c>
      <c r="R46" s="49">
        <v>0</v>
      </c>
    </row>
    <row r="47" spans="1:20" ht="31.15" hidden="1" customHeight="1" x14ac:dyDescent="0.25">
      <c r="A47" s="29"/>
      <c r="B47" s="14" t="s">
        <v>377</v>
      </c>
      <c r="C47" s="56">
        <f>SUM(D47:M47)+P47+Q47+R47</f>
        <v>69943</v>
      </c>
      <c r="D47" s="57">
        <v>13889</v>
      </c>
      <c r="E47" s="58"/>
      <c r="F47" s="58"/>
      <c r="G47" s="58"/>
      <c r="H47" s="57">
        <v>3300</v>
      </c>
      <c r="I47" s="57">
        <v>12759</v>
      </c>
      <c r="J47" s="58"/>
      <c r="K47" s="58"/>
      <c r="L47" s="58"/>
      <c r="M47" s="57">
        <v>39995</v>
      </c>
      <c r="N47" s="58">
        <v>16100</v>
      </c>
      <c r="O47" s="58"/>
      <c r="P47" s="58"/>
      <c r="Q47" s="58"/>
      <c r="R47" s="58"/>
      <c r="S47" s="78">
        <v>2282</v>
      </c>
    </row>
    <row r="48" spans="1:20" hidden="1" x14ac:dyDescent="0.25"/>
    <row r="49" hidden="1" x14ac:dyDescent="0.25"/>
  </sheetData>
  <mergeCells count="39">
    <mergeCell ref="A2:R2"/>
    <mergeCell ref="A3:R3"/>
    <mergeCell ref="M6:M7"/>
    <mergeCell ref="N6:O6"/>
    <mergeCell ref="P6:P7"/>
    <mergeCell ref="Q6:Q7"/>
    <mergeCell ref="R6:R7"/>
    <mergeCell ref="G6:G7"/>
    <mergeCell ref="H6:H7"/>
    <mergeCell ref="I6:I7"/>
    <mergeCell ref="J6:J7"/>
    <mergeCell ref="K6:K7"/>
    <mergeCell ref="L6:L7"/>
    <mergeCell ref="A6:A7"/>
    <mergeCell ref="B6:B7"/>
    <mergeCell ref="C6:C7"/>
    <mergeCell ref="D6:D7"/>
    <mergeCell ref="E6:E7"/>
    <mergeCell ref="F6:F7"/>
    <mergeCell ref="A27:R27"/>
    <mergeCell ref="A28:R28"/>
    <mergeCell ref="A31:A32"/>
    <mergeCell ref="B31:B32"/>
    <mergeCell ref="C31:C32"/>
    <mergeCell ref="D31:D32"/>
    <mergeCell ref="E31:E32"/>
    <mergeCell ref="F31:F32"/>
    <mergeCell ref="G31:G32"/>
    <mergeCell ref="H31:H32"/>
    <mergeCell ref="I31:I32"/>
    <mergeCell ref="J31:J32"/>
    <mergeCell ref="S6:S7"/>
    <mergeCell ref="Q31:Q32"/>
    <mergeCell ref="R31:R32"/>
    <mergeCell ref="K31:K32"/>
    <mergeCell ref="L31:L32"/>
    <mergeCell ref="M31:M32"/>
    <mergeCell ref="N31:O31"/>
    <mergeCell ref="P31:P32"/>
  </mergeCells>
  <pageMargins left="0.27" right="0.2" top="0.28000000000000003" bottom="0.3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Q32"/>
  <sheetViews>
    <sheetView view="pageBreakPreview" zoomScaleNormal="100" zoomScaleSheetLayoutView="100" workbookViewId="0">
      <selection activeCell="F7" sqref="F7:F8"/>
    </sheetView>
  </sheetViews>
  <sheetFormatPr defaultColWidth="9.140625" defaultRowHeight="15" x14ac:dyDescent="0.25"/>
  <cols>
    <col min="1" max="1" width="4.42578125" style="247" customWidth="1"/>
    <col min="2" max="2" width="23" style="247" customWidth="1"/>
    <col min="3" max="3" width="11.140625" style="247" customWidth="1"/>
    <col min="4" max="4" width="11.85546875" style="247" customWidth="1"/>
    <col min="5" max="5" width="6.7109375" style="247" customWidth="1"/>
    <col min="6" max="6" width="9.140625" style="247" customWidth="1"/>
    <col min="7" max="7" width="9.5703125" style="247" customWidth="1"/>
    <col min="8" max="8" width="9.140625" style="247" customWidth="1"/>
    <col min="9" max="9" width="11.28515625" style="247" bestFit="1" customWidth="1"/>
    <col min="10" max="10" width="10.140625" style="247" customWidth="1"/>
    <col min="11" max="11" width="8.5703125" style="247" customWidth="1"/>
    <col min="12" max="12" width="7.5703125" style="247" customWidth="1"/>
    <col min="13" max="13" width="9.7109375" style="247" customWidth="1"/>
    <col min="14" max="14" width="10.7109375" style="247" customWidth="1"/>
    <col min="15" max="15" width="5.5703125" style="247" customWidth="1"/>
    <col min="16" max="16" width="15" style="247" bestFit="1" customWidth="1"/>
    <col min="17" max="17" width="11.42578125" style="247" bestFit="1" customWidth="1"/>
    <col min="18" max="16384" width="9.140625" style="247"/>
  </cols>
  <sheetData>
    <row r="1" spans="1:17" x14ac:dyDescent="0.25">
      <c r="N1" s="248" t="s">
        <v>345</v>
      </c>
    </row>
    <row r="2" spans="1:17" x14ac:dyDescent="0.25">
      <c r="O2" s="249" t="s">
        <v>371</v>
      </c>
    </row>
    <row r="3" spans="1:17" x14ac:dyDescent="0.25">
      <c r="A3" s="343" t="s">
        <v>436</v>
      </c>
      <c r="B3" s="343"/>
      <c r="C3" s="343"/>
      <c r="D3" s="343"/>
      <c r="E3" s="343"/>
      <c r="F3" s="343"/>
      <c r="G3" s="343"/>
      <c r="H3" s="343"/>
      <c r="I3" s="343"/>
      <c r="J3" s="343"/>
      <c r="K3" s="343"/>
      <c r="L3" s="343"/>
      <c r="M3" s="343"/>
      <c r="N3" s="343"/>
      <c r="O3" s="343"/>
    </row>
    <row r="4" spans="1:17" x14ac:dyDescent="0.25">
      <c r="A4" s="344" t="s">
        <v>550</v>
      </c>
      <c r="B4" s="344"/>
      <c r="C4" s="344"/>
      <c r="D4" s="344"/>
      <c r="E4" s="344"/>
      <c r="F4" s="344"/>
      <c r="G4" s="344"/>
      <c r="H4" s="344"/>
      <c r="I4" s="344"/>
      <c r="J4" s="344"/>
      <c r="K4" s="344"/>
      <c r="L4" s="344"/>
      <c r="M4" s="344"/>
      <c r="N4" s="344"/>
      <c r="O4" s="344"/>
    </row>
    <row r="5" spans="1:17" x14ac:dyDescent="0.25">
      <c r="A5" s="250"/>
      <c r="B5" s="250"/>
      <c r="C5" s="250"/>
      <c r="D5" s="250"/>
      <c r="E5" s="250"/>
      <c r="F5" s="250"/>
      <c r="G5" s="250"/>
      <c r="H5" s="250"/>
      <c r="I5" s="250"/>
      <c r="J5" s="250"/>
      <c r="K5" s="250"/>
      <c r="L5" s="250"/>
      <c r="M5" s="250"/>
      <c r="N5" s="250"/>
      <c r="O5" s="251" t="s">
        <v>148</v>
      </c>
    </row>
    <row r="7" spans="1:17" ht="15.6" customHeight="1" x14ac:dyDescent="0.25">
      <c r="A7" s="342" t="s">
        <v>149</v>
      </c>
      <c r="B7" s="342" t="s">
        <v>174</v>
      </c>
      <c r="C7" s="342" t="s">
        <v>172</v>
      </c>
      <c r="D7" s="342" t="s">
        <v>180</v>
      </c>
      <c r="E7" s="342" t="s">
        <v>201</v>
      </c>
      <c r="F7" s="342" t="s">
        <v>202</v>
      </c>
      <c r="G7" s="342" t="s">
        <v>203</v>
      </c>
      <c r="H7" s="342" t="s">
        <v>204</v>
      </c>
      <c r="I7" s="342" t="s">
        <v>369</v>
      </c>
      <c r="J7" s="342" t="s">
        <v>209</v>
      </c>
      <c r="K7" s="342" t="s">
        <v>221</v>
      </c>
      <c r="L7" s="342"/>
      <c r="M7" s="342" t="s">
        <v>212</v>
      </c>
      <c r="N7" s="342" t="s">
        <v>210</v>
      </c>
      <c r="O7" s="342" t="s">
        <v>213</v>
      </c>
    </row>
    <row r="8" spans="1:17" ht="122.25" customHeight="1" x14ac:dyDescent="0.25">
      <c r="A8" s="342"/>
      <c r="B8" s="342"/>
      <c r="C8" s="342"/>
      <c r="D8" s="342"/>
      <c r="E8" s="342"/>
      <c r="F8" s="342"/>
      <c r="G8" s="342"/>
      <c r="H8" s="342"/>
      <c r="I8" s="342"/>
      <c r="J8" s="342"/>
      <c r="K8" s="252" t="s">
        <v>222</v>
      </c>
      <c r="L8" s="252" t="s">
        <v>223</v>
      </c>
      <c r="M8" s="342"/>
      <c r="N8" s="342"/>
      <c r="O8" s="342"/>
    </row>
    <row r="9" spans="1:17" x14ac:dyDescent="0.25">
      <c r="A9" s="253" t="s">
        <v>154</v>
      </c>
      <c r="B9" s="253" t="s">
        <v>155</v>
      </c>
      <c r="C9" s="253">
        <v>1</v>
      </c>
      <c r="D9" s="253">
        <v>2</v>
      </c>
      <c r="E9" s="253">
        <v>3</v>
      </c>
      <c r="F9" s="253">
        <v>4</v>
      </c>
      <c r="G9" s="253">
        <v>5</v>
      </c>
      <c r="H9" s="253">
        <v>6</v>
      </c>
      <c r="I9" s="253">
        <v>7</v>
      </c>
      <c r="J9" s="253">
        <v>8</v>
      </c>
      <c r="K9" s="253">
        <v>9</v>
      </c>
      <c r="L9" s="253">
        <v>10</v>
      </c>
      <c r="M9" s="253">
        <v>11</v>
      </c>
      <c r="N9" s="253">
        <v>12</v>
      </c>
      <c r="O9" s="253">
        <v>13</v>
      </c>
    </row>
    <row r="10" spans="1:17" x14ac:dyDescent="0.25">
      <c r="A10" s="254"/>
      <c r="B10" s="254" t="s">
        <v>172</v>
      </c>
      <c r="C10" s="294">
        <f>SUM(D10:O10)-K10</f>
        <v>113101</v>
      </c>
      <c r="D10" s="294">
        <f>D11+D13+D15+D20+D29+D32</f>
        <v>72387</v>
      </c>
      <c r="E10" s="294">
        <f t="shared" ref="E10:O10" si="0">E11+E13+E15+E20+E29+E32</f>
        <v>0</v>
      </c>
      <c r="F10" s="294">
        <f>F11+F13+F15+F20+F29+F32</f>
        <v>1069.8</v>
      </c>
      <c r="G10" s="294">
        <f t="shared" si="0"/>
        <v>1480.2</v>
      </c>
      <c r="H10" s="294">
        <f>H11+H13+H15+H20+H29+H32</f>
        <v>3130.67</v>
      </c>
      <c r="I10" s="294">
        <f>I11+I13+I15+I20+I29+I32</f>
        <v>1364.568</v>
      </c>
      <c r="J10" s="294">
        <f>J11+J13+J15+J20+J29+J32</f>
        <v>1622.0409999999999</v>
      </c>
      <c r="K10" s="294">
        <f t="shared" si="0"/>
        <v>377.5</v>
      </c>
      <c r="L10" s="294">
        <f t="shared" si="0"/>
        <v>0</v>
      </c>
      <c r="M10" s="294">
        <f t="shared" si="0"/>
        <v>23514.120999999999</v>
      </c>
      <c r="N10" s="294">
        <f t="shared" si="0"/>
        <v>8532.6</v>
      </c>
      <c r="O10" s="294">
        <f t="shared" si="0"/>
        <v>0</v>
      </c>
    </row>
    <row r="11" spans="1:17" s="257" customFormat="1" x14ac:dyDescent="0.25">
      <c r="A11" s="255" t="s">
        <v>156</v>
      </c>
      <c r="B11" s="256" t="s">
        <v>370</v>
      </c>
      <c r="C11" s="294">
        <f>C12</f>
        <v>5975.1780000000008</v>
      </c>
      <c r="D11" s="294">
        <f t="shared" ref="D11:O11" si="1">D12</f>
        <v>0</v>
      </c>
      <c r="E11" s="294">
        <f t="shared" si="1"/>
        <v>0</v>
      </c>
      <c r="F11" s="294">
        <f t="shared" si="1"/>
        <v>0</v>
      </c>
      <c r="G11" s="294">
        <f t="shared" si="1"/>
        <v>0</v>
      </c>
      <c r="H11" s="294">
        <f t="shared" si="1"/>
        <v>0</v>
      </c>
      <c r="I11" s="294">
        <f t="shared" si="1"/>
        <v>0</v>
      </c>
      <c r="J11" s="294">
        <f t="shared" si="1"/>
        <v>0</v>
      </c>
      <c r="K11" s="294">
        <f t="shared" si="1"/>
        <v>0</v>
      </c>
      <c r="L11" s="294">
        <f t="shared" si="1"/>
        <v>0</v>
      </c>
      <c r="M11" s="294">
        <f t="shared" si="1"/>
        <v>5975.1780000000008</v>
      </c>
      <c r="N11" s="294">
        <f t="shared" si="1"/>
        <v>0</v>
      </c>
      <c r="O11" s="294">
        <f t="shared" si="1"/>
        <v>0</v>
      </c>
    </row>
    <row r="12" spans="1:17" x14ac:dyDescent="0.25">
      <c r="A12" s="258">
        <v>1</v>
      </c>
      <c r="B12" s="89" t="s">
        <v>425</v>
      </c>
      <c r="C12" s="295">
        <f>SUM(D12:O12)</f>
        <v>5975.1780000000008</v>
      </c>
      <c r="D12" s="294">
        <v>0</v>
      </c>
      <c r="E12" s="294"/>
      <c r="F12" s="294">
        <v>0</v>
      </c>
      <c r="G12" s="294"/>
      <c r="H12" s="294"/>
      <c r="I12" s="294"/>
      <c r="J12" s="294">
        <v>0</v>
      </c>
      <c r="K12" s="294"/>
      <c r="L12" s="294"/>
      <c r="M12" s="295">
        <f>QLNN!F8</f>
        <v>5975.1780000000008</v>
      </c>
      <c r="N12" s="294">
        <v>0</v>
      </c>
      <c r="O12" s="294"/>
      <c r="P12" s="259"/>
      <c r="Q12" s="260"/>
    </row>
    <row r="13" spans="1:17" s="257" customFormat="1" x14ac:dyDescent="0.25">
      <c r="A13" s="255" t="s">
        <v>165</v>
      </c>
      <c r="B13" s="256" t="s">
        <v>434</v>
      </c>
      <c r="C13" s="294">
        <f>SUM(D13:J13)+M13+N13+O13</f>
        <v>3061.797</v>
      </c>
      <c r="D13" s="294">
        <f>D14</f>
        <v>0</v>
      </c>
      <c r="E13" s="294">
        <f t="shared" ref="E13:O13" si="2">E14</f>
        <v>0</v>
      </c>
      <c r="F13" s="294">
        <f t="shared" si="2"/>
        <v>0</v>
      </c>
      <c r="G13" s="294">
        <f t="shared" si="2"/>
        <v>0</v>
      </c>
      <c r="H13" s="294">
        <f t="shared" si="2"/>
        <v>0</v>
      </c>
      <c r="I13" s="294">
        <f t="shared" si="2"/>
        <v>0</v>
      </c>
      <c r="J13" s="294">
        <f t="shared" si="2"/>
        <v>0</v>
      </c>
      <c r="K13" s="294">
        <f t="shared" si="2"/>
        <v>0</v>
      </c>
      <c r="L13" s="294">
        <f t="shared" si="2"/>
        <v>0</v>
      </c>
      <c r="M13" s="294">
        <f t="shared" si="2"/>
        <v>3061.797</v>
      </c>
      <c r="N13" s="294">
        <f t="shared" si="2"/>
        <v>0</v>
      </c>
      <c r="O13" s="294">
        <f t="shared" si="2"/>
        <v>0</v>
      </c>
      <c r="P13" s="261"/>
      <c r="Q13" s="262"/>
    </row>
    <row r="14" spans="1:17" x14ac:dyDescent="0.25">
      <c r="A14" s="258">
        <v>1</v>
      </c>
      <c r="B14" s="90" t="s">
        <v>423</v>
      </c>
      <c r="C14" s="295">
        <f>SUM(D14:O14)</f>
        <v>3061.797</v>
      </c>
      <c r="D14" s="295"/>
      <c r="E14" s="295"/>
      <c r="F14" s="295"/>
      <c r="G14" s="295"/>
      <c r="H14" s="295"/>
      <c r="I14" s="295"/>
      <c r="J14" s="295"/>
      <c r="K14" s="295"/>
      <c r="L14" s="295"/>
      <c r="M14" s="295">
        <f>QLNN!F9</f>
        <v>3061.797</v>
      </c>
      <c r="N14" s="295"/>
      <c r="O14" s="294"/>
      <c r="P14" s="259"/>
      <c r="Q14" s="260"/>
    </row>
    <row r="15" spans="1:17" x14ac:dyDescent="0.25">
      <c r="A15" s="255" t="s">
        <v>169</v>
      </c>
      <c r="B15" s="263" t="s">
        <v>435</v>
      </c>
      <c r="C15" s="294">
        <f>SUM(C16:C19)</f>
        <v>23333.884000000002</v>
      </c>
      <c r="D15" s="294">
        <f t="shared" ref="D15:O15" si="3">SUM(D16:D19)</f>
        <v>864</v>
      </c>
      <c r="E15" s="294">
        <f t="shared" si="3"/>
        <v>0</v>
      </c>
      <c r="F15" s="294">
        <f t="shared" si="3"/>
        <v>853.8</v>
      </c>
      <c r="G15" s="294">
        <f t="shared" si="3"/>
        <v>1480.2</v>
      </c>
      <c r="H15" s="294">
        <f t="shared" si="3"/>
        <v>0</v>
      </c>
      <c r="I15" s="294">
        <f t="shared" si="3"/>
        <v>46</v>
      </c>
      <c r="J15" s="294">
        <f t="shared" si="3"/>
        <v>607.5</v>
      </c>
      <c r="K15" s="294">
        <f t="shared" si="3"/>
        <v>377.5</v>
      </c>
      <c r="L15" s="294">
        <f t="shared" si="3"/>
        <v>0</v>
      </c>
      <c r="M15" s="294">
        <f t="shared" si="3"/>
        <v>11449.784</v>
      </c>
      <c r="N15" s="294">
        <f t="shared" si="3"/>
        <v>8032.6</v>
      </c>
      <c r="O15" s="294">
        <f t="shared" si="3"/>
        <v>0</v>
      </c>
      <c r="P15" s="259"/>
      <c r="Q15" s="260"/>
    </row>
    <row r="16" spans="1:17" ht="25.5" x14ac:dyDescent="0.25">
      <c r="A16" s="258">
        <v>1</v>
      </c>
      <c r="B16" s="89" t="s">
        <v>426</v>
      </c>
      <c r="C16" s="295">
        <f>SUM(D16:O16)</f>
        <v>9955.9179999999997</v>
      </c>
      <c r="D16" s="295"/>
      <c r="E16" s="295"/>
      <c r="F16" s="295">
        <f>ANQP!F11+ANQP!F12+ANQP!F13</f>
        <v>853.8</v>
      </c>
      <c r="G16" s="295">
        <f>ANQP!F9+ANQP!F10</f>
        <v>1480.2</v>
      </c>
      <c r="H16" s="295"/>
      <c r="I16" s="295"/>
      <c r="J16" s="295"/>
      <c r="K16" s="295"/>
      <c r="L16" s="295"/>
      <c r="M16" s="295">
        <f>QLNN!F10+QLNN!F15</f>
        <v>7621.9179999999997</v>
      </c>
      <c r="N16" s="295"/>
      <c r="O16" s="294"/>
      <c r="P16" s="264"/>
      <c r="Q16" s="260"/>
    </row>
    <row r="17" spans="1:17" x14ac:dyDescent="0.25">
      <c r="A17" s="258">
        <v>2</v>
      </c>
      <c r="B17" s="89" t="s">
        <v>427</v>
      </c>
      <c r="C17" s="295">
        <f>SUM(D17:O17)-K17</f>
        <v>2189.192</v>
      </c>
      <c r="D17" s="295"/>
      <c r="E17" s="295"/>
      <c r="F17" s="295"/>
      <c r="G17" s="295"/>
      <c r="H17" s="295"/>
      <c r="I17" s="295"/>
      <c r="J17" s="295">
        <f>'SN KT'!J9</f>
        <v>607.5</v>
      </c>
      <c r="K17" s="295">
        <f>'SN KT'!J10+'SN KT'!J11</f>
        <v>377.5</v>
      </c>
      <c r="L17" s="295"/>
      <c r="M17" s="295">
        <f>QLNN!F12</f>
        <v>1581.692</v>
      </c>
      <c r="N17" s="295"/>
      <c r="O17" s="294"/>
      <c r="P17" s="259"/>
      <c r="Q17" s="260"/>
    </row>
    <row r="18" spans="1:17" x14ac:dyDescent="0.25">
      <c r="A18" s="258">
        <v>3</v>
      </c>
      <c r="B18" s="89" t="s">
        <v>428</v>
      </c>
      <c r="C18" s="295">
        <f t="shared" ref="C18" si="4">SUM(D18:O18)</f>
        <v>10241.793000000001</v>
      </c>
      <c r="D18" s="295">
        <f>'GD ĐT'!F8</f>
        <v>864</v>
      </c>
      <c r="E18" s="295"/>
      <c r="F18" s="295"/>
      <c r="G18" s="295"/>
      <c r="H18" s="295"/>
      <c r="I18" s="295">
        <f>'VH TT'!F11</f>
        <v>46</v>
      </c>
      <c r="J18" s="295"/>
      <c r="K18" s="295"/>
      <c r="L18" s="295"/>
      <c r="M18" s="295">
        <f>QLNN!F11</f>
        <v>1299.193</v>
      </c>
      <c r="N18" s="295">
        <f>ĐBXH!F8</f>
        <v>8032.6</v>
      </c>
      <c r="O18" s="294"/>
      <c r="P18" s="259"/>
      <c r="Q18" s="260"/>
    </row>
    <row r="19" spans="1:17" ht="25.5" x14ac:dyDescent="0.25">
      <c r="A19" s="258">
        <v>4</v>
      </c>
      <c r="B19" s="89" t="s">
        <v>429</v>
      </c>
      <c r="C19" s="295">
        <f>SUM(D19:O19)</f>
        <v>946.98099999999999</v>
      </c>
      <c r="D19" s="295"/>
      <c r="E19" s="295"/>
      <c r="F19" s="295"/>
      <c r="G19" s="295"/>
      <c r="H19" s="295"/>
      <c r="I19" s="295"/>
      <c r="J19" s="295"/>
      <c r="K19" s="295"/>
      <c r="L19" s="295"/>
      <c r="M19" s="295">
        <f>QLNN!F13</f>
        <v>946.98099999999999</v>
      </c>
      <c r="N19" s="295"/>
      <c r="O19" s="294"/>
      <c r="P19" s="259"/>
      <c r="Q19" s="260"/>
    </row>
    <row r="20" spans="1:17" x14ac:dyDescent="0.25">
      <c r="A20" s="255" t="s">
        <v>189</v>
      </c>
      <c r="B20" s="265" t="s">
        <v>433</v>
      </c>
      <c r="C20" s="294">
        <f>SUM(C21:C28)</f>
        <v>65789.054999999993</v>
      </c>
      <c r="D20" s="294">
        <f t="shared" ref="D20:O20" si="5">SUM(D21:D28)</f>
        <v>61475.276000000005</v>
      </c>
      <c r="E20" s="294">
        <f t="shared" si="5"/>
        <v>0</v>
      </c>
      <c r="F20" s="294">
        <f t="shared" si="5"/>
        <v>0</v>
      </c>
      <c r="G20" s="294">
        <f t="shared" si="5"/>
        <v>0</v>
      </c>
      <c r="H20" s="294">
        <f t="shared" si="5"/>
        <v>2980.67</v>
      </c>
      <c r="I20" s="294">
        <f t="shared" si="5"/>
        <v>818.56799999999998</v>
      </c>
      <c r="J20" s="294">
        <f t="shared" si="5"/>
        <v>514.54099999999994</v>
      </c>
      <c r="K20" s="294">
        <f t="shared" si="5"/>
        <v>0</v>
      </c>
      <c r="L20" s="294">
        <f t="shared" si="5"/>
        <v>0</v>
      </c>
      <c r="M20" s="294">
        <f t="shared" si="5"/>
        <v>0</v>
      </c>
      <c r="N20" s="294">
        <f t="shared" si="5"/>
        <v>0</v>
      </c>
      <c r="O20" s="294">
        <f t="shared" si="5"/>
        <v>0</v>
      </c>
      <c r="P20" s="259"/>
      <c r="Q20" s="260"/>
    </row>
    <row r="21" spans="1:17" ht="25.5" x14ac:dyDescent="0.25">
      <c r="A21" s="258">
        <v>1</v>
      </c>
      <c r="B21" s="89" t="s">
        <v>487</v>
      </c>
      <c r="C21" s="295">
        <f>SUM(D21:O21)</f>
        <v>1333.1089999999999</v>
      </c>
      <c r="D21" s="295"/>
      <c r="E21" s="295"/>
      <c r="F21" s="295"/>
      <c r="G21" s="295"/>
      <c r="H21" s="295"/>
      <c r="I21" s="295">
        <f>'VH TT'!F8</f>
        <v>818.56799999999998</v>
      </c>
      <c r="J21" s="295">
        <f>'SN KT'!F8</f>
        <v>514.54099999999994</v>
      </c>
      <c r="K21" s="295"/>
      <c r="L21" s="295"/>
      <c r="M21" s="295"/>
      <c r="N21" s="295"/>
      <c r="O21" s="294"/>
      <c r="P21" s="259"/>
      <c r="Q21" s="260"/>
    </row>
    <row r="22" spans="1:17" x14ac:dyDescent="0.25">
      <c r="A22" s="258">
        <v>2</v>
      </c>
      <c r="B22" s="89" t="s">
        <v>488</v>
      </c>
      <c r="C22" s="295">
        <f t="shared" ref="C22:C28" si="6">SUM(D22:O22)</f>
        <v>2980.67</v>
      </c>
      <c r="D22" s="295"/>
      <c r="E22" s="295"/>
      <c r="F22" s="295"/>
      <c r="G22" s="295"/>
      <c r="H22" s="295">
        <f>'Y TE'!F8</f>
        <v>2980.67</v>
      </c>
      <c r="I22" s="295"/>
      <c r="J22" s="295"/>
      <c r="K22" s="295"/>
      <c r="L22" s="295"/>
      <c r="M22" s="295"/>
      <c r="N22" s="295"/>
      <c r="O22" s="294"/>
      <c r="P22" s="259"/>
      <c r="Q22" s="260"/>
    </row>
    <row r="23" spans="1:17" ht="25.5" x14ac:dyDescent="0.25">
      <c r="A23" s="258">
        <v>4</v>
      </c>
      <c r="B23" s="266" t="s">
        <v>542</v>
      </c>
      <c r="C23" s="295">
        <f t="shared" si="6"/>
        <v>7506.893</v>
      </c>
      <c r="D23" s="295">
        <f>'GD ĐT'!F13</f>
        <v>7506.893</v>
      </c>
      <c r="E23" s="295"/>
      <c r="F23" s="295"/>
      <c r="G23" s="295"/>
      <c r="H23" s="295"/>
      <c r="I23" s="295"/>
      <c r="J23" s="295"/>
      <c r="K23" s="295"/>
      <c r="L23" s="295"/>
      <c r="M23" s="295"/>
      <c r="N23" s="295"/>
      <c r="O23" s="294"/>
      <c r="P23" s="259"/>
      <c r="Q23" s="260"/>
    </row>
    <row r="24" spans="1:17" ht="25.5" x14ac:dyDescent="0.25">
      <c r="A24" s="258">
        <v>5</v>
      </c>
      <c r="B24" s="266" t="s">
        <v>543</v>
      </c>
      <c r="C24" s="295">
        <f t="shared" si="6"/>
        <v>5292.7930000000006</v>
      </c>
      <c r="D24" s="295">
        <f>'GD ĐT'!F14</f>
        <v>5292.7930000000006</v>
      </c>
      <c r="E24" s="295"/>
      <c r="F24" s="295"/>
      <c r="G24" s="295"/>
      <c r="H24" s="295"/>
      <c r="I24" s="295"/>
      <c r="J24" s="295"/>
      <c r="K24" s="295"/>
      <c r="L24" s="295"/>
      <c r="M24" s="295"/>
      <c r="N24" s="295"/>
      <c r="O24" s="294"/>
      <c r="P24" s="259"/>
      <c r="Q24" s="260"/>
    </row>
    <row r="25" spans="1:17" ht="25.5" x14ac:dyDescent="0.25">
      <c r="A25" s="258">
        <v>6</v>
      </c>
      <c r="B25" s="266" t="s">
        <v>544</v>
      </c>
      <c r="C25" s="295">
        <f t="shared" si="6"/>
        <v>20482.349000000002</v>
      </c>
      <c r="D25" s="295">
        <f>'GD ĐT'!F15</f>
        <v>20482.349000000002</v>
      </c>
      <c r="E25" s="295"/>
      <c r="F25" s="295"/>
      <c r="G25" s="295"/>
      <c r="H25" s="295"/>
      <c r="I25" s="295"/>
      <c r="J25" s="295"/>
      <c r="K25" s="295"/>
      <c r="L25" s="295"/>
      <c r="M25" s="295"/>
      <c r="N25" s="295"/>
      <c r="O25" s="294"/>
      <c r="P25" s="259"/>
      <c r="Q25" s="260"/>
    </row>
    <row r="26" spans="1:17" ht="25.5" x14ac:dyDescent="0.25">
      <c r="A26" s="258">
        <v>7</v>
      </c>
      <c r="B26" s="266" t="s">
        <v>545</v>
      </c>
      <c r="C26" s="295">
        <f t="shared" si="6"/>
        <v>12861.54</v>
      </c>
      <c r="D26" s="295">
        <f>'GD ĐT'!F16</f>
        <v>12861.54</v>
      </c>
      <c r="E26" s="295"/>
      <c r="F26" s="295"/>
      <c r="G26" s="295"/>
      <c r="H26" s="295"/>
      <c r="I26" s="295"/>
      <c r="J26" s="295"/>
      <c r="K26" s="295"/>
      <c r="L26" s="295"/>
      <c r="M26" s="295"/>
      <c r="N26" s="295"/>
      <c r="O26" s="294"/>
      <c r="P26" s="259"/>
      <c r="Q26" s="260"/>
    </row>
    <row r="27" spans="1:17" x14ac:dyDescent="0.25">
      <c r="A27" s="258">
        <v>8</v>
      </c>
      <c r="B27" s="266" t="s">
        <v>546</v>
      </c>
      <c r="C27" s="295">
        <f t="shared" si="6"/>
        <v>5974.4429999999993</v>
      </c>
      <c r="D27" s="295">
        <f>'GD ĐT'!F17</f>
        <v>5974.4429999999993</v>
      </c>
      <c r="E27" s="295"/>
      <c r="F27" s="295"/>
      <c r="G27" s="295"/>
      <c r="H27" s="295"/>
      <c r="I27" s="295"/>
      <c r="J27" s="295"/>
      <c r="K27" s="295"/>
      <c r="L27" s="295"/>
      <c r="M27" s="295"/>
      <c r="N27" s="295"/>
      <c r="O27" s="294"/>
      <c r="P27" s="259"/>
      <c r="Q27" s="260"/>
    </row>
    <row r="28" spans="1:17" ht="25.5" x14ac:dyDescent="0.25">
      <c r="A28" s="258">
        <v>9</v>
      </c>
      <c r="B28" s="266" t="s">
        <v>547</v>
      </c>
      <c r="C28" s="295">
        <f t="shared" si="6"/>
        <v>9357.2580000000016</v>
      </c>
      <c r="D28" s="295">
        <f>'GD ĐT'!F18</f>
        <v>9357.2580000000016</v>
      </c>
      <c r="E28" s="295"/>
      <c r="F28" s="295"/>
      <c r="G28" s="295"/>
      <c r="H28" s="295"/>
      <c r="I28" s="295"/>
      <c r="J28" s="295"/>
      <c r="K28" s="295"/>
      <c r="L28" s="295"/>
      <c r="M28" s="295"/>
      <c r="N28" s="295"/>
      <c r="O28" s="294"/>
      <c r="P28" s="259"/>
      <c r="Q28" s="260"/>
    </row>
    <row r="29" spans="1:17" ht="15" customHeight="1" x14ac:dyDescent="0.25">
      <c r="A29" s="267" t="s">
        <v>191</v>
      </c>
      <c r="B29" s="268" t="s">
        <v>486</v>
      </c>
      <c r="C29" s="294">
        <f>SUM(D29:J29)+M29+N29+O29</f>
        <v>0</v>
      </c>
      <c r="D29" s="294">
        <f t="shared" ref="D29:O29" si="7">D30+D31</f>
        <v>0</v>
      </c>
      <c r="E29" s="294">
        <f t="shared" si="7"/>
        <v>0</v>
      </c>
      <c r="F29" s="294">
        <f t="shared" si="7"/>
        <v>0</v>
      </c>
      <c r="G29" s="294">
        <f t="shared" si="7"/>
        <v>0</v>
      </c>
      <c r="H29" s="294">
        <f t="shared" si="7"/>
        <v>0</v>
      </c>
      <c r="I29" s="294">
        <f t="shared" si="7"/>
        <v>0</v>
      </c>
      <c r="J29" s="294">
        <f t="shared" si="7"/>
        <v>0</v>
      </c>
      <c r="K29" s="294">
        <f t="shared" si="7"/>
        <v>0</v>
      </c>
      <c r="L29" s="294">
        <f t="shared" si="7"/>
        <v>0</v>
      </c>
      <c r="M29" s="294">
        <f t="shared" si="7"/>
        <v>0</v>
      </c>
      <c r="N29" s="294">
        <f t="shared" si="7"/>
        <v>0</v>
      </c>
      <c r="O29" s="294">
        <f t="shared" si="7"/>
        <v>0</v>
      </c>
      <c r="P29" s="259"/>
      <c r="Q29" s="260"/>
    </row>
    <row r="30" spans="1:17" x14ac:dyDescent="0.25">
      <c r="A30" s="258">
        <v>1</v>
      </c>
      <c r="B30" s="269" t="s">
        <v>484</v>
      </c>
      <c r="C30" s="294">
        <f>SUM(D30:J30)+M30+N30+O30</f>
        <v>0</v>
      </c>
      <c r="D30" s="296"/>
      <c r="E30" s="296"/>
      <c r="F30" s="296"/>
      <c r="G30" s="296"/>
      <c r="H30" s="296"/>
      <c r="I30" s="296"/>
      <c r="J30" s="296"/>
      <c r="K30" s="296"/>
      <c r="L30" s="296"/>
      <c r="M30" s="296"/>
      <c r="N30" s="296"/>
      <c r="O30" s="296"/>
    </row>
    <row r="31" spans="1:17" x14ac:dyDescent="0.25">
      <c r="A31" s="258">
        <v>2</v>
      </c>
      <c r="B31" s="269" t="s">
        <v>485</v>
      </c>
      <c r="C31" s="294">
        <f>SUM(D31:J31)+M31+N31+O31</f>
        <v>0</v>
      </c>
      <c r="D31" s="296"/>
      <c r="E31" s="296"/>
      <c r="F31" s="296"/>
      <c r="G31" s="296"/>
      <c r="H31" s="296"/>
      <c r="I31" s="296"/>
      <c r="J31" s="296"/>
      <c r="K31" s="296"/>
      <c r="L31" s="296"/>
      <c r="M31" s="296"/>
      <c r="N31" s="296"/>
      <c r="O31" s="296"/>
    </row>
    <row r="32" spans="1:17" s="257" customFormat="1" x14ac:dyDescent="0.25">
      <c r="A32" s="313" t="s">
        <v>192</v>
      </c>
      <c r="B32" s="314" t="s">
        <v>372</v>
      </c>
      <c r="C32" s="297">
        <f t="shared" ref="C32" si="8">SUM(D32:O32)</f>
        <v>14941.085999999999</v>
      </c>
      <c r="D32" s="315">
        <f>'GD ĐT'!J21</f>
        <v>10047.724</v>
      </c>
      <c r="E32" s="315"/>
      <c r="F32" s="315">
        <f>ANQP!J14</f>
        <v>216</v>
      </c>
      <c r="G32" s="315"/>
      <c r="H32" s="315">
        <f>'Y TE'!F11</f>
        <v>150</v>
      </c>
      <c r="I32" s="315">
        <f>'VH TT'!F14</f>
        <v>500</v>
      </c>
      <c r="J32" s="315">
        <f>'SN KT'!F16</f>
        <v>500</v>
      </c>
      <c r="K32" s="315"/>
      <c r="L32" s="315"/>
      <c r="M32" s="315">
        <f>QLNN!F16</f>
        <v>3027.3620000000001</v>
      </c>
      <c r="N32" s="315">
        <f>ĐBXH!F18</f>
        <v>500</v>
      </c>
      <c r="O32" s="315"/>
    </row>
  </sheetData>
  <mergeCells count="16">
    <mergeCell ref="M7:M8"/>
    <mergeCell ref="A3:O3"/>
    <mergeCell ref="A4:O4"/>
    <mergeCell ref="A7:A8"/>
    <mergeCell ref="B7:B8"/>
    <mergeCell ref="C7:C8"/>
    <mergeCell ref="D7:D8"/>
    <mergeCell ref="E7:E8"/>
    <mergeCell ref="F7:F8"/>
    <mergeCell ref="G7:G8"/>
    <mergeCell ref="H7:H8"/>
    <mergeCell ref="O7:O8"/>
    <mergeCell ref="I7:I8"/>
    <mergeCell ref="J7:J8"/>
    <mergeCell ref="N7:N8"/>
    <mergeCell ref="K7:L7"/>
  </mergeCells>
  <pageMargins left="0.33" right="0.19685039370078741" top="0.43307086614173229" bottom="0.43307086614173229" header="0.31496062992125984" footer="0.31496062992125984"/>
  <pageSetup paperSize="9" scale="92" orientation="landscape" r:id="rId1"/>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B26"/>
  <sheetViews>
    <sheetView view="pageBreakPreview" zoomScale="85" zoomScaleNormal="85" zoomScaleSheetLayoutView="85" workbookViewId="0">
      <selection activeCell="S24" sqref="S24"/>
    </sheetView>
  </sheetViews>
  <sheetFormatPr defaultColWidth="8.85546875" defaultRowHeight="31.15" customHeight="1" x14ac:dyDescent="0.25"/>
  <cols>
    <col min="1" max="1" width="3.140625" style="110" customWidth="1"/>
    <col min="2" max="2" width="17" style="110" customWidth="1"/>
    <col min="3" max="3" width="10.28515625" style="110" customWidth="1"/>
    <col min="4" max="4" width="11.28515625" style="110" customWidth="1"/>
    <col min="5" max="5" width="9.28515625" style="110" customWidth="1"/>
    <col min="6" max="6" width="9.7109375" style="110" customWidth="1"/>
    <col min="7" max="7" width="10.28515625" style="110" customWidth="1"/>
    <col min="8" max="8" width="9.7109375" style="110" customWidth="1"/>
    <col min="9" max="9" width="4.85546875" style="110" customWidth="1"/>
    <col min="10" max="11" width="9.28515625" style="110" customWidth="1"/>
    <col min="12" max="12" width="4.42578125" style="110" customWidth="1"/>
    <col min="13" max="13" width="6.5703125" style="110" customWidth="1"/>
    <col min="14" max="14" width="6.42578125" style="110" customWidth="1"/>
    <col min="15" max="15" width="6.5703125" style="110" customWidth="1"/>
    <col min="16" max="16" width="5.28515625" style="110" customWidth="1"/>
    <col min="17" max="17" width="6.85546875" style="110" customWidth="1"/>
    <col min="18" max="18" width="5.28515625" style="110" customWidth="1"/>
    <col min="19" max="19" width="6" style="110" customWidth="1"/>
    <col min="20" max="20" width="9.140625" style="110" customWidth="1"/>
    <col min="21" max="21" width="6.85546875" style="110" customWidth="1"/>
    <col min="22" max="22" width="7.28515625" style="110" customWidth="1"/>
    <col min="23" max="23" width="5" style="110" customWidth="1"/>
    <col min="24" max="24" width="9.140625" style="110" customWidth="1"/>
    <col min="25" max="25" width="8.5703125" style="110" customWidth="1"/>
    <col min="26" max="26" width="3.7109375" style="110" customWidth="1"/>
    <col min="27" max="27" width="8.85546875" style="110"/>
    <col min="28" max="28" width="13.28515625" style="110" bestFit="1" customWidth="1"/>
    <col min="29" max="16384" width="8.85546875" style="110"/>
  </cols>
  <sheetData>
    <row r="1" spans="1:28" ht="19.149999999999999" customHeight="1" x14ac:dyDescent="0.25">
      <c r="Z1" s="38" t="s">
        <v>391</v>
      </c>
    </row>
    <row r="2" spans="1:28" ht="15" x14ac:dyDescent="0.25">
      <c r="Z2" s="38" t="s">
        <v>380</v>
      </c>
    </row>
    <row r="3" spans="1:28" ht="21" customHeight="1" x14ac:dyDescent="0.25">
      <c r="A3" s="347" t="s">
        <v>438</v>
      </c>
      <c r="B3" s="347"/>
      <c r="C3" s="347"/>
      <c r="D3" s="347"/>
      <c r="E3" s="347"/>
      <c r="F3" s="347"/>
      <c r="G3" s="347"/>
      <c r="H3" s="347"/>
      <c r="I3" s="347"/>
      <c r="J3" s="347"/>
      <c r="K3" s="347"/>
      <c r="L3" s="347"/>
      <c r="M3" s="347"/>
      <c r="N3" s="347"/>
      <c r="O3" s="347"/>
      <c r="P3" s="347"/>
      <c r="Q3" s="347"/>
      <c r="R3" s="347"/>
      <c r="S3" s="347"/>
      <c r="T3" s="347"/>
      <c r="U3" s="347"/>
      <c r="V3" s="347"/>
      <c r="W3" s="347"/>
      <c r="X3" s="347"/>
      <c r="Y3" s="347"/>
      <c r="Z3" s="347"/>
    </row>
    <row r="4" spans="1:28" ht="15.75" x14ac:dyDescent="0.25">
      <c r="A4" s="348" t="s">
        <v>450</v>
      </c>
      <c r="B4" s="348"/>
      <c r="C4" s="348"/>
      <c r="D4" s="348"/>
      <c r="E4" s="348"/>
      <c r="F4" s="348"/>
      <c r="G4" s="348"/>
      <c r="H4" s="348"/>
      <c r="I4" s="348"/>
      <c r="J4" s="348"/>
      <c r="K4" s="348"/>
      <c r="L4" s="348"/>
      <c r="M4" s="348"/>
      <c r="N4" s="348"/>
      <c r="O4" s="348"/>
      <c r="P4" s="348"/>
      <c r="Q4" s="348"/>
      <c r="R4" s="348"/>
      <c r="S4" s="348"/>
      <c r="T4" s="348"/>
      <c r="U4" s="348"/>
      <c r="V4" s="348"/>
      <c r="W4" s="348"/>
      <c r="X4" s="348"/>
      <c r="Y4" s="348"/>
      <c r="Z4" s="348"/>
    </row>
    <row r="5" spans="1:28" ht="15" x14ac:dyDescent="0.25">
      <c r="Z5" s="111" t="s">
        <v>148</v>
      </c>
    </row>
    <row r="6" spans="1:28" ht="30" customHeight="1" x14ac:dyDescent="0.25">
      <c r="A6" s="346" t="s">
        <v>149</v>
      </c>
      <c r="B6" s="346" t="s">
        <v>171</v>
      </c>
      <c r="C6" s="346" t="s">
        <v>172</v>
      </c>
      <c r="D6" s="346" t="s">
        <v>221</v>
      </c>
      <c r="E6" s="346"/>
      <c r="F6" s="346" t="s">
        <v>422</v>
      </c>
      <c r="G6" s="346"/>
      <c r="H6" s="346"/>
      <c r="I6" s="346"/>
      <c r="J6" s="346"/>
      <c r="K6" s="346"/>
      <c r="L6" s="346"/>
      <c r="M6" s="346" t="s">
        <v>373</v>
      </c>
      <c r="N6" s="346"/>
      <c r="O6" s="346"/>
      <c r="P6" s="346"/>
      <c r="Q6" s="346"/>
      <c r="R6" s="346"/>
      <c r="S6" s="346"/>
      <c r="T6" s="346" t="s">
        <v>439</v>
      </c>
      <c r="U6" s="346"/>
      <c r="V6" s="346"/>
      <c r="W6" s="346"/>
      <c r="X6" s="346"/>
      <c r="Y6" s="346"/>
      <c r="Z6" s="346"/>
    </row>
    <row r="7" spans="1:28" ht="31.15" customHeight="1" x14ac:dyDescent="0.25">
      <c r="A7" s="346"/>
      <c r="B7" s="346"/>
      <c r="C7" s="346"/>
      <c r="D7" s="346" t="s">
        <v>224</v>
      </c>
      <c r="E7" s="346" t="s">
        <v>225</v>
      </c>
      <c r="F7" s="346" t="s">
        <v>172</v>
      </c>
      <c r="G7" s="346" t="s">
        <v>224</v>
      </c>
      <c r="H7" s="346"/>
      <c r="I7" s="346"/>
      <c r="J7" s="346" t="s">
        <v>225</v>
      </c>
      <c r="K7" s="346"/>
      <c r="L7" s="346"/>
      <c r="M7" s="346" t="s">
        <v>172</v>
      </c>
      <c r="N7" s="346" t="s">
        <v>224</v>
      </c>
      <c r="O7" s="346"/>
      <c r="P7" s="346"/>
      <c r="Q7" s="346" t="s">
        <v>225</v>
      </c>
      <c r="R7" s="346"/>
      <c r="S7" s="346"/>
      <c r="T7" s="346" t="s">
        <v>172</v>
      </c>
      <c r="U7" s="346" t="s">
        <v>224</v>
      </c>
      <c r="V7" s="346"/>
      <c r="W7" s="346"/>
      <c r="X7" s="346" t="s">
        <v>225</v>
      </c>
      <c r="Y7" s="346"/>
      <c r="Z7" s="346"/>
    </row>
    <row r="8" spans="1:28" ht="54" customHeight="1" x14ac:dyDescent="0.25">
      <c r="A8" s="346"/>
      <c r="B8" s="346"/>
      <c r="C8" s="346"/>
      <c r="D8" s="346"/>
      <c r="E8" s="346"/>
      <c r="F8" s="346"/>
      <c r="G8" s="112" t="s">
        <v>172</v>
      </c>
      <c r="H8" s="112" t="s">
        <v>226</v>
      </c>
      <c r="I8" s="112" t="s">
        <v>227</v>
      </c>
      <c r="J8" s="112" t="s">
        <v>172</v>
      </c>
      <c r="K8" s="112" t="s">
        <v>226</v>
      </c>
      <c r="L8" s="112" t="s">
        <v>227</v>
      </c>
      <c r="M8" s="346"/>
      <c r="N8" s="112" t="s">
        <v>172</v>
      </c>
      <c r="O8" s="112" t="s">
        <v>226</v>
      </c>
      <c r="P8" s="112" t="s">
        <v>227</v>
      </c>
      <c r="Q8" s="112" t="s">
        <v>172</v>
      </c>
      <c r="R8" s="112" t="s">
        <v>226</v>
      </c>
      <c r="S8" s="112" t="s">
        <v>227</v>
      </c>
      <c r="T8" s="346"/>
      <c r="U8" s="112" t="s">
        <v>172</v>
      </c>
      <c r="V8" s="112" t="s">
        <v>226</v>
      </c>
      <c r="W8" s="112" t="s">
        <v>227</v>
      </c>
      <c r="X8" s="112" t="s">
        <v>172</v>
      </c>
      <c r="Y8" s="112" t="s">
        <v>226</v>
      </c>
      <c r="Z8" s="112" t="s">
        <v>227</v>
      </c>
    </row>
    <row r="9" spans="1:28" ht="28.9" customHeight="1" x14ac:dyDescent="0.25">
      <c r="A9" s="112" t="s">
        <v>154</v>
      </c>
      <c r="B9" s="112" t="s">
        <v>155</v>
      </c>
      <c r="C9" s="112" t="s">
        <v>228</v>
      </c>
      <c r="D9" s="112" t="s">
        <v>378</v>
      </c>
      <c r="E9" s="112" t="s">
        <v>379</v>
      </c>
      <c r="F9" s="112" t="s">
        <v>229</v>
      </c>
      <c r="G9" s="112" t="s">
        <v>230</v>
      </c>
      <c r="H9" s="112">
        <v>6</v>
      </c>
      <c r="I9" s="112">
        <v>7</v>
      </c>
      <c r="J9" s="112" t="s">
        <v>231</v>
      </c>
      <c r="K9" s="112">
        <v>9</v>
      </c>
      <c r="L9" s="112">
        <v>10</v>
      </c>
      <c r="M9" s="112" t="s">
        <v>232</v>
      </c>
      <c r="N9" s="112" t="s">
        <v>233</v>
      </c>
      <c r="O9" s="112">
        <v>13</v>
      </c>
      <c r="P9" s="112">
        <v>14</v>
      </c>
      <c r="Q9" s="112" t="s">
        <v>234</v>
      </c>
      <c r="R9" s="112">
        <v>16</v>
      </c>
      <c r="S9" s="112">
        <v>17</v>
      </c>
      <c r="T9" s="112" t="s">
        <v>374</v>
      </c>
      <c r="U9" s="112" t="s">
        <v>375</v>
      </c>
      <c r="V9" s="112">
        <v>20</v>
      </c>
      <c r="W9" s="112">
        <v>21</v>
      </c>
      <c r="X9" s="112" t="s">
        <v>376</v>
      </c>
      <c r="Y9" s="112">
        <v>23</v>
      </c>
      <c r="Z9" s="112">
        <v>24</v>
      </c>
    </row>
    <row r="10" spans="1:28" ht="15" x14ac:dyDescent="0.25">
      <c r="A10" s="66"/>
      <c r="B10" s="66" t="s">
        <v>172</v>
      </c>
      <c r="C10" s="113">
        <f>C12+C14+C16+C21+C24</f>
        <v>0</v>
      </c>
      <c r="D10" s="113">
        <f t="shared" ref="D10:Z10" si="0">D12+D14+D16+D21+D24</f>
        <v>0</v>
      </c>
      <c r="E10" s="113">
        <f t="shared" si="0"/>
        <v>0</v>
      </c>
      <c r="F10" s="113">
        <f t="shared" si="0"/>
        <v>0</v>
      </c>
      <c r="G10" s="113">
        <f t="shared" si="0"/>
        <v>0</v>
      </c>
      <c r="H10" s="113">
        <f t="shared" si="0"/>
        <v>0</v>
      </c>
      <c r="I10" s="113">
        <f t="shared" si="0"/>
        <v>0</v>
      </c>
      <c r="J10" s="113">
        <f t="shared" si="0"/>
        <v>0</v>
      </c>
      <c r="K10" s="113">
        <f t="shared" si="0"/>
        <v>0</v>
      </c>
      <c r="L10" s="113">
        <f t="shared" si="0"/>
        <v>0</v>
      </c>
      <c r="M10" s="113">
        <f t="shared" si="0"/>
        <v>0</v>
      </c>
      <c r="N10" s="113">
        <f t="shared" si="0"/>
        <v>0</v>
      </c>
      <c r="O10" s="113">
        <f t="shared" si="0"/>
        <v>0</v>
      </c>
      <c r="P10" s="113">
        <f t="shared" si="0"/>
        <v>0</v>
      </c>
      <c r="Q10" s="113">
        <f t="shared" si="0"/>
        <v>0</v>
      </c>
      <c r="R10" s="113">
        <f t="shared" si="0"/>
        <v>0</v>
      </c>
      <c r="S10" s="113">
        <f t="shared" si="0"/>
        <v>0</v>
      </c>
      <c r="T10" s="113">
        <f t="shared" si="0"/>
        <v>0</v>
      </c>
      <c r="U10" s="113">
        <f t="shared" si="0"/>
        <v>0</v>
      </c>
      <c r="V10" s="113">
        <f t="shared" si="0"/>
        <v>0</v>
      </c>
      <c r="W10" s="113">
        <f t="shared" si="0"/>
        <v>0</v>
      </c>
      <c r="X10" s="113">
        <f t="shared" si="0"/>
        <v>0</v>
      </c>
      <c r="Y10" s="113">
        <f t="shared" si="0"/>
        <v>0</v>
      </c>
      <c r="Z10" s="113">
        <f t="shared" si="0"/>
        <v>0</v>
      </c>
    </row>
    <row r="11" spans="1:28" ht="25.5" x14ac:dyDescent="0.25">
      <c r="A11" s="166" t="s">
        <v>154</v>
      </c>
      <c r="B11" s="166" t="s">
        <v>454</v>
      </c>
      <c r="C11" s="113">
        <f>C12+C14+C16+C21</f>
        <v>0</v>
      </c>
      <c r="D11" s="113">
        <f t="shared" ref="D11:Y11" si="1">D12+D14+D16+D21</f>
        <v>0</v>
      </c>
      <c r="E11" s="113">
        <f t="shared" si="1"/>
        <v>0</v>
      </c>
      <c r="F11" s="113">
        <f t="shared" si="1"/>
        <v>0</v>
      </c>
      <c r="G11" s="113">
        <f t="shared" si="1"/>
        <v>0</v>
      </c>
      <c r="H11" s="113">
        <f t="shared" si="1"/>
        <v>0</v>
      </c>
      <c r="I11" s="113">
        <f t="shared" si="1"/>
        <v>0</v>
      </c>
      <c r="J11" s="113">
        <f t="shared" si="1"/>
        <v>0</v>
      </c>
      <c r="K11" s="113">
        <f t="shared" si="1"/>
        <v>0</v>
      </c>
      <c r="L11" s="113">
        <f t="shared" si="1"/>
        <v>0</v>
      </c>
      <c r="M11" s="113">
        <f t="shared" si="1"/>
        <v>0</v>
      </c>
      <c r="N11" s="113">
        <f t="shared" si="1"/>
        <v>0</v>
      </c>
      <c r="O11" s="113">
        <f t="shared" si="1"/>
        <v>0</v>
      </c>
      <c r="P11" s="113">
        <f t="shared" si="1"/>
        <v>0</v>
      </c>
      <c r="Q11" s="113">
        <f t="shared" si="1"/>
        <v>0</v>
      </c>
      <c r="R11" s="113">
        <f t="shared" si="1"/>
        <v>0</v>
      </c>
      <c r="S11" s="113">
        <f t="shared" si="1"/>
        <v>0</v>
      </c>
      <c r="T11" s="113">
        <f t="shared" si="1"/>
        <v>0</v>
      </c>
      <c r="U11" s="113">
        <f t="shared" si="1"/>
        <v>0</v>
      </c>
      <c r="V11" s="113">
        <f t="shared" si="1"/>
        <v>0</v>
      </c>
      <c r="W11" s="113">
        <f t="shared" si="1"/>
        <v>0</v>
      </c>
      <c r="X11" s="113">
        <f t="shared" si="1"/>
        <v>0</v>
      </c>
      <c r="Y11" s="113">
        <f t="shared" si="1"/>
        <v>0</v>
      </c>
      <c r="Z11" s="113"/>
      <c r="AB11" s="127"/>
    </row>
    <row r="12" spans="1:28" ht="15" x14ac:dyDescent="0.25">
      <c r="A12" s="65" t="s">
        <v>156</v>
      </c>
      <c r="B12" s="85" t="s">
        <v>370</v>
      </c>
      <c r="C12" s="114">
        <f>C13</f>
        <v>0</v>
      </c>
      <c r="D12" s="114">
        <f t="shared" ref="D12:Z12" si="2">D13</f>
        <v>0</v>
      </c>
      <c r="E12" s="114">
        <f t="shared" si="2"/>
        <v>0</v>
      </c>
      <c r="F12" s="114">
        <f t="shared" si="2"/>
        <v>0</v>
      </c>
      <c r="G12" s="114">
        <f t="shared" si="2"/>
        <v>0</v>
      </c>
      <c r="H12" s="114">
        <f t="shared" si="2"/>
        <v>0</v>
      </c>
      <c r="I12" s="114">
        <f t="shared" si="2"/>
        <v>0</v>
      </c>
      <c r="J12" s="114">
        <f t="shared" si="2"/>
        <v>0</v>
      </c>
      <c r="K12" s="114">
        <f t="shared" si="2"/>
        <v>0</v>
      </c>
      <c r="L12" s="114">
        <f t="shared" si="2"/>
        <v>0</v>
      </c>
      <c r="M12" s="114">
        <f t="shared" si="2"/>
        <v>0</v>
      </c>
      <c r="N12" s="114">
        <f t="shared" si="2"/>
        <v>0</v>
      </c>
      <c r="O12" s="114">
        <f t="shared" si="2"/>
        <v>0</v>
      </c>
      <c r="P12" s="114">
        <f t="shared" si="2"/>
        <v>0</v>
      </c>
      <c r="Q12" s="114">
        <f t="shared" si="2"/>
        <v>0</v>
      </c>
      <c r="R12" s="114">
        <f t="shared" si="2"/>
        <v>0</v>
      </c>
      <c r="S12" s="114">
        <f t="shared" si="2"/>
        <v>0</v>
      </c>
      <c r="T12" s="114">
        <f t="shared" si="2"/>
        <v>0</v>
      </c>
      <c r="U12" s="114">
        <f t="shared" si="2"/>
        <v>0</v>
      </c>
      <c r="V12" s="114">
        <f t="shared" si="2"/>
        <v>0</v>
      </c>
      <c r="W12" s="114">
        <f t="shared" si="2"/>
        <v>0</v>
      </c>
      <c r="X12" s="114">
        <f t="shared" si="2"/>
        <v>0</v>
      </c>
      <c r="Y12" s="114">
        <f t="shared" si="2"/>
        <v>0</v>
      </c>
      <c r="Z12" s="114">
        <f t="shared" si="2"/>
        <v>0</v>
      </c>
    </row>
    <row r="13" spans="1:28" ht="25.5" x14ac:dyDescent="0.25">
      <c r="A13" s="72">
        <v>1</v>
      </c>
      <c r="B13" s="89" t="s">
        <v>425</v>
      </c>
      <c r="C13" s="114">
        <f t="shared" ref="C13:C23" si="3">D13+E13</f>
        <v>0</v>
      </c>
      <c r="D13" s="114">
        <f t="shared" ref="D13:D23" si="4">G13+N13+U13</f>
        <v>0</v>
      </c>
      <c r="E13" s="114">
        <f t="shared" ref="E13:E23" si="5">J13+Q13+X13</f>
        <v>0</v>
      </c>
      <c r="F13" s="114">
        <f t="shared" ref="F13:F23" si="6">G13+J13</f>
        <v>0</v>
      </c>
      <c r="G13" s="114">
        <f t="shared" ref="G13:G23" si="7">H13+I13</f>
        <v>0</v>
      </c>
      <c r="H13" s="114"/>
      <c r="I13" s="115"/>
      <c r="J13" s="115">
        <f t="shared" ref="J13:J23" si="8">K13+L13</f>
        <v>0</v>
      </c>
      <c r="K13" s="115"/>
      <c r="L13" s="115"/>
      <c r="M13" s="116">
        <f t="shared" ref="M13:M23" si="9">N13+Q13</f>
        <v>0</v>
      </c>
      <c r="N13" s="116">
        <f t="shared" ref="N13:N23" si="10">O13+P13</f>
        <v>0</v>
      </c>
      <c r="O13" s="116"/>
      <c r="P13" s="116"/>
      <c r="Q13" s="116">
        <f t="shared" ref="Q13:Q23" si="11">R13+S13</f>
        <v>0</v>
      </c>
      <c r="R13" s="116"/>
      <c r="S13" s="116"/>
      <c r="T13" s="116">
        <f t="shared" ref="T13:T23" si="12">U13+X13</f>
        <v>0</v>
      </c>
      <c r="U13" s="116">
        <f t="shared" ref="U13:U23" si="13">V13+W13</f>
        <v>0</v>
      </c>
      <c r="V13" s="116"/>
      <c r="W13" s="115"/>
      <c r="X13" s="115">
        <f t="shared" ref="X13:X23" si="14">Y13+Z13</f>
        <v>0</v>
      </c>
      <c r="Y13" s="115"/>
      <c r="Z13" s="115"/>
    </row>
    <row r="14" spans="1:28" ht="15" x14ac:dyDescent="0.25">
      <c r="A14" s="65" t="s">
        <v>165</v>
      </c>
      <c r="B14" s="85" t="s">
        <v>434</v>
      </c>
      <c r="C14" s="114">
        <f t="shared" si="3"/>
        <v>0</v>
      </c>
      <c r="D14" s="114">
        <f t="shared" si="4"/>
        <v>0</v>
      </c>
      <c r="E14" s="114">
        <f t="shared" si="5"/>
        <v>0</v>
      </c>
      <c r="F14" s="114">
        <f t="shared" si="6"/>
        <v>0</v>
      </c>
      <c r="G14" s="114">
        <f t="shared" si="7"/>
        <v>0</v>
      </c>
      <c r="H14" s="114"/>
      <c r="I14" s="115"/>
      <c r="J14" s="115">
        <f t="shared" si="8"/>
        <v>0</v>
      </c>
      <c r="K14" s="115"/>
      <c r="L14" s="115"/>
      <c r="M14" s="116">
        <f t="shared" si="9"/>
        <v>0</v>
      </c>
      <c r="N14" s="116">
        <f t="shared" si="10"/>
        <v>0</v>
      </c>
      <c r="O14" s="116"/>
      <c r="P14" s="116"/>
      <c r="Q14" s="116">
        <f t="shared" si="11"/>
        <v>0</v>
      </c>
      <c r="R14" s="116"/>
      <c r="S14" s="116"/>
      <c r="T14" s="116">
        <f t="shared" si="12"/>
        <v>0</v>
      </c>
      <c r="U14" s="116">
        <f t="shared" si="13"/>
        <v>0</v>
      </c>
      <c r="V14" s="116"/>
      <c r="W14" s="115"/>
      <c r="X14" s="115">
        <f t="shared" si="14"/>
        <v>0</v>
      </c>
      <c r="Y14" s="115"/>
      <c r="Z14" s="115"/>
    </row>
    <row r="15" spans="1:28" ht="15" x14ac:dyDescent="0.25">
      <c r="A15" s="72">
        <v>1</v>
      </c>
      <c r="B15" s="89" t="s">
        <v>423</v>
      </c>
      <c r="C15" s="114">
        <f t="shared" si="3"/>
        <v>0</v>
      </c>
      <c r="D15" s="114">
        <f t="shared" si="4"/>
        <v>0</v>
      </c>
      <c r="E15" s="114">
        <f t="shared" si="5"/>
        <v>0</v>
      </c>
      <c r="F15" s="114">
        <f t="shared" si="6"/>
        <v>0</v>
      </c>
      <c r="G15" s="114">
        <f t="shared" si="7"/>
        <v>0</v>
      </c>
      <c r="H15" s="114"/>
      <c r="I15" s="115"/>
      <c r="J15" s="115">
        <f t="shared" si="8"/>
        <v>0</v>
      </c>
      <c r="K15" s="115"/>
      <c r="L15" s="115"/>
      <c r="M15" s="116">
        <f t="shared" si="9"/>
        <v>0</v>
      </c>
      <c r="N15" s="116">
        <f t="shared" si="10"/>
        <v>0</v>
      </c>
      <c r="O15" s="116"/>
      <c r="P15" s="116"/>
      <c r="Q15" s="116">
        <f t="shared" si="11"/>
        <v>0</v>
      </c>
      <c r="R15" s="116"/>
      <c r="S15" s="116"/>
      <c r="T15" s="116">
        <f t="shared" si="12"/>
        <v>0</v>
      </c>
      <c r="U15" s="116">
        <f t="shared" si="13"/>
        <v>0</v>
      </c>
      <c r="V15" s="116"/>
      <c r="W15" s="115"/>
      <c r="X15" s="115">
        <f t="shared" si="14"/>
        <v>0</v>
      </c>
      <c r="Y15" s="115"/>
      <c r="Z15" s="115"/>
    </row>
    <row r="16" spans="1:28" ht="25.5" x14ac:dyDescent="0.25">
      <c r="A16" s="65" t="s">
        <v>169</v>
      </c>
      <c r="B16" s="86" t="s">
        <v>435</v>
      </c>
      <c r="C16" s="113">
        <f>C17+C18+C19+C20</f>
        <v>0</v>
      </c>
      <c r="D16" s="113">
        <f t="shared" ref="D16:Y16" si="15">D17+D18+D19+D20</f>
        <v>0</v>
      </c>
      <c r="E16" s="113">
        <f t="shared" si="15"/>
        <v>0</v>
      </c>
      <c r="F16" s="113">
        <f t="shared" si="15"/>
        <v>0</v>
      </c>
      <c r="G16" s="113">
        <f t="shared" si="15"/>
        <v>0</v>
      </c>
      <c r="H16" s="113">
        <f t="shared" si="15"/>
        <v>0</v>
      </c>
      <c r="I16" s="113">
        <f t="shared" si="15"/>
        <v>0</v>
      </c>
      <c r="J16" s="113">
        <f t="shared" si="15"/>
        <v>0</v>
      </c>
      <c r="K16" s="113">
        <f t="shared" si="15"/>
        <v>0</v>
      </c>
      <c r="L16" s="113">
        <f t="shared" si="15"/>
        <v>0</v>
      </c>
      <c r="M16" s="113">
        <f t="shared" si="15"/>
        <v>0</v>
      </c>
      <c r="N16" s="113">
        <f t="shared" si="15"/>
        <v>0</v>
      </c>
      <c r="O16" s="113">
        <f t="shared" si="15"/>
        <v>0</v>
      </c>
      <c r="P16" s="113">
        <f t="shared" si="15"/>
        <v>0</v>
      </c>
      <c r="Q16" s="113">
        <f t="shared" si="15"/>
        <v>0</v>
      </c>
      <c r="R16" s="113">
        <f t="shared" si="15"/>
        <v>0</v>
      </c>
      <c r="S16" s="113">
        <f t="shared" si="15"/>
        <v>0</v>
      </c>
      <c r="T16" s="113">
        <f t="shared" si="15"/>
        <v>0</v>
      </c>
      <c r="U16" s="113">
        <f t="shared" si="15"/>
        <v>0</v>
      </c>
      <c r="V16" s="113">
        <f t="shared" si="15"/>
        <v>0</v>
      </c>
      <c r="W16" s="113">
        <f t="shared" si="15"/>
        <v>0</v>
      </c>
      <c r="X16" s="113">
        <f t="shared" si="15"/>
        <v>0</v>
      </c>
      <c r="Y16" s="113">
        <f t="shared" si="15"/>
        <v>0</v>
      </c>
      <c r="Z16" s="113"/>
    </row>
    <row r="17" spans="1:28" ht="25.5" x14ac:dyDescent="0.25">
      <c r="A17" s="72">
        <v>1</v>
      </c>
      <c r="B17" s="89" t="s">
        <v>426</v>
      </c>
      <c r="C17" s="117">
        <f t="shared" si="3"/>
        <v>0</v>
      </c>
      <c r="D17" s="117">
        <f t="shared" si="4"/>
        <v>0</v>
      </c>
      <c r="E17" s="117">
        <f t="shared" si="5"/>
        <v>0</v>
      </c>
      <c r="F17" s="117">
        <f t="shared" si="6"/>
        <v>0</v>
      </c>
      <c r="G17" s="117">
        <f t="shared" si="7"/>
        <v>0</v>
      </c>
      <c r="H17" s="117"/>
      <c r="I17" s="117"/>
      <c r="J17" s="117">
        <f t="shared" si="8"/>
        <v>0</v>
      </c>
      <c r="K17" s="117"/>
      <c r="L17" s="117"/>
      <c r="M17" s="117">
        <f t="shared" si="9"/>
        <v>0</v>
      </c>
      <c r="N17" s="117">
        <f t="shared" si="10"/>
        <v>0</v>
      </c>
      <c r="O17" s="117"/>
      <c r="P17" s="117"/>
      <c r="Q17" s="117">
        <f t="shared" si="11"/>
        <v>0</v>
      </c>
      <c r="R17" s="117"/>
      <c r="S17" s="117"/>
      <c r="T17" s="117">
        <f t="shared" si="12"/>
        <v>0</v>
      </c>
      <c r="U17" s="117">
        <f t="shared" si="13"/>
        <v>0</v>
      </c>
      <c r="V17" s="117"/>
      <c r="W17" s="117"/>
      <c r="X17" s="117">
        <f t="shared" si="14"/>
        <v>0</v>
      </c>
      <c r="Y17" s="117"/>
      <c r="Z17" s="117"/>
    </row>
    <row r="18" spans="1:28" ht="15" x14ac:dyDescent="0.25">
      <c r="A18" s="72">
        <v>2</v>
      </c>
      <c r="B18" s="89" t="s">
        <v>427</v>
      </c>
      <c r="C18" s="117">
        <f t="shared" si="3"/>
        <v>0</v>
      </c>
      <c r="D18" s="117">
        <f t="shared" si="4"/>
        <v>0</v>
      </c>
      <c r="E18" s="117">
        <f t="shared" si="5"/>
        <v>0</v>
      </c>
      <c r="F18" s="117">
        <f t="shared" si="6"/>
        <v>0</v>
      </c>
      <c r="G18" s="117">
        <f t="shared" si="7"/>
        <v>0</v>
      </c>
      <c r="H18" s="117"/>
      <c r="I18" s="117"/>
      <c r="J18" s="117">
        <f t="shared" si="8"/>
        <v>0</v>
      </c>
      <c r="K18" s="117"/>
      <c r="L18" s="117"/>
      <c r="M18" s="117">
        <f t="shared" si="9"/>
        <v>0</v>
      </c>
      <c r="N18" s="117">
        <f t="shared" si="10"/>
        <v>0</v>
      </c>
      <c r="O18" s="117"/>
      <c r="P18" s="117"/>
      <c r="Q18" s="117">
        <f t="shared" si="11"/>
        <v>0</v>
      </c>
      <c r="R18" s="117"/>
      <c r="S18" s="117"/>
      <c r="T18" s="117">
        <f t="shared" si="12"/>
        <v>0</v>
      </c>
      <c r="U18" s="117">
        <f t="shared" si="13"/>
        <v>0</v>
      </c>
      <c r="V18" s="117"/>
      <c r="W18" s="117"/>
      <c r="X18" s="117">
        <f t="shared" si="14"/>
        <v>0</v>
      </c>
      <c r="Y18" s="117"/>
      <c r="Z18" s="117"/>
    </row>
    <row r="19" spans="1:28" ht="25.5" x14ac:dyDescent="0.25">
      <c r="A19" s="72">
        <v>3</v>
      </c>
      <c r="B19" s="89" t="s">
        <v>428</v>
      </c>
      <c r="C19" s="113">
        <f t="shared" si="3"/>
        <v>0</v>
      </c>
      <c r="D19" s="113">
        <f t="shared" si="4"/>
        <v>0</v>
      </c>
      <c r="E19" s="113">
        <f t="shared" si="5"/>
        <v>0</v>
      </c>
      <c r="F19" s="113">
        <f t="shared" si="6"/>
        <v>0</v>
      </c>
      <c r="G19" s="113">
        <f t="shared" si="7"/>
        <v>0</v>
      </c>
      <c r="H19" s="113"/>
      <c r="I19" s="113"/>
      <c r="J19" s="113">
        <f t="shared" si="8"/>
        <v>0</v>
      </c>
      <c r="K19" s="113"/>
      <c r="L19" s="113"/>
      <c r="M19" s="113">
        <f t="shared" si="9"/>
        <v>0</v>
      </c>
      <c r="N19" s="113">
        <f t="shared" si="10"/>
        <v>0</v>
      </c>
      <c r="O19" s="113"/>
      <c r="P19" s="113"/>
      <c r="Q19" s="113">
        <f t="shared" si="11"/>
        <v>0</v>
      </c>
      <c r="R19" s="113"/>
      <c r="S19" s="113"/>
      <c r="T19" s="113">
        <f t="shared" si="12"/>
        <v>0</v>
      </c>
      <c r="U19" s="113">
        <f t="shared" si="13"/>
        <v>0</v>
      </c>
      <c r="V19" s="113"/>
      <c r="W19" s="113"/>
      <c r="X19" s="113">
        <f t="shared" si="14"/>
        <v>0</v>
      </c>
      <c r="Y19" s="113"/>
      <c r="Z19" s="113"/>
      <c r="AB19" s="127"/>
    </row>
    <row r="20" spans="1:28" ht="25.5" x14ac:dyDescent="0.25">
      <c r="A20" s="72">
        <v>4</v>
      </c>
      <c r="B20" s="89" t="s">
        <v>429</v>
      </c>
      <c r="C20" s="113">
        <f t="shared" si="3"/>
        <v>0</v>
      </c>
      <c r="D20" s="113">
        <f t="shared" si="4"/>
        <v>0</v>
      </c>
      <c r="E20" s="113">
        <f t="shared" si="5"/>
        <v>0</v>
      </c>
      <c r="F20" s="113">
        <f t="shared" si="6"/>
        <v>0</v>
      </c>
      <c r="G20" s="113">
        <f t="shared" si="7"/>
        <v>0</v>
      </c>
      <c r="H20" s="113"/>
      <c r="I20" s="113"/>
      <c r="J20" s="113">
        <f t="shared" si="8"/>
        <v>0</v>
      </c>
      <c r="K20" s="113"/>
      <c r="L20" s="113"/>
      <c r="M20" s="113">
        <f t="shared" si="9"/>
        <v>0</v>
      </c>
      <c r="N20" s="113">
        <f t="shared" si="10"/>
        <v>0</v>
      </c>
      <c r="O20" s="113"/>
      <c r="P20" s="113"/>
      <c r="Q20" s="113">
        <f t="shared" si="11"/>
        <v>0</v>
      </c>
      <c r="R20" s="113"/>
      <c r="S20" s="113"/>
      <c r="T20" s="113">
        <f t="shared" si="12"/>
        <v>0</v>
      </c>
      <c r="U20" s="113">
        <f t="shared" si="13"/>
        <v>0</v>
      </c>
      <c r="V20" s="113"/>
      <c r="W20" s="113"/>
      <c r="X20" s="113">
        <f t="shared" si="14"/>
        <v>0</v>
      </c>
      <c r="Y20" s="113"/>
      <c r="Z20" s="113"/>
    </row>
    <row r="21" spans="1:28" s="119" customFormat="1" ht="25.5" x14ac:dyDescent="0.2">
      <c r="A21" s="65" t="s">
        <v>189</v>
      </c>
      <c r="B21" s="92" t="s">
        <v>433</v>
      </c>
      <c r="C21" s="118">
        <f>C22+C23</f>
        <v>0</v>
      </c>
      <c r="D21" s="118">
        <f t="shared" ref="D21:Z21" si="16">D22+D23</f>
        <v>0</v>
      </c>
      <c r="E21" s="118">
        <f t="shared" si="16"/>
        <v>0</v>
      </c>
      <c r="F21" s="118">
        <f t="shared" si="16"/>
        <v>0</v>
      </c>
      <c r="G21" s="118">
        <f t="shared" si="16"/>
        <v>0</v>
      </c>
      <c r="H21" s="118">
        <f t="shared" si="16"/>
        <v>0</v>
      </c>
      <c r="I21" s="118">
        <f t="shared" si="16"/>
        <v>0</v>
      </c>
      <c r="J21" s="118">
        <f t="shared" si="16"/>
        <v>0</v>
      </c>
      <c r="K21" s="118">
        <f t="shared" si="16"/>
        <v>0</v>
      </c>
      <c r="L21" s="118">
        <f t="shared" si="16"/>
        <v>0</v>
      </c>
      <c r="M21" s="118">
        <f t="shared" si="16"/>
        <v>0</v>
      </c>
      <c r="N21" s="118">
        <f t="shared" si="16"/>
        <v>0</v>
      </c>
      <c r="O21" s="118">
        <f t="shared" si="16"/>
        <v>0</v>
      </c>
      <c r="P21" s="118">
        <f t="shared" si="16"/>
        <v>0</v>
      </c>
      <c r="Q21" s="118">
        <f t="shared" si="16"/>
        <v>0</v>
      </c>
      <c r="R21" s="118">
        <f t="shared" si="16"/>
        <v>0</v>
      </c>
      <c r="S21" s="118">
        <f t="shared" si="16"/>
        <v>0</v>
      </c>
      <c r="T21" s="118">
        <f t="shared" si="16"/>
        <v>0</v>
      </c>
      <c r="U21" s="118">
        <f t="shared" si="16"/>
        <v>0</v>
      </c>
      <c r="V21" s="118">
        <f t="shared" si="16"/>
        <v>0</v>
      </c>
      <c r="W21" s="118">
        <f t="shared" si="16"/>
        <v>0</v>
      </c>
      <c r="X21" s="118">
        <f t="shared" si="16"/>
        <v>0</v>
      </c>
      <c r="Y21" s="118">
        <f t="shared" si="16"/>
        <v>0</v>
      </c>
      <c r="Z21" s="118">
        <f t="shared" si="16"/>
        <v>0</v>
      </c>
    </row>
    <row r="22" spans="1:28" s="119" customFormat="1" ht="25.5" x14ac:dyDescent="0.2">
      <c r="A22" s="105">
        <v>1</v>
      </c>
      <c r="B22" s="106" t="s">
        <v>430</v>
      </c>
      <c r="C22" s="120">
        <f t="shared" si="3"/>
        <v>0</v>
      </c>
      <c r="D22" s="120">
        <f t="shared" si="4"/>
        <v>0</v>
      </c>
      <c r="E22" s="120">
        <f t="shared" si="5"/>
        <v>0</v>
      </c>
      <c r="F22" s="120">
        <f t="shared" si="6"/>
        <v>0</v>
      </c>
      <c r="G22" s="120">
        <f t="shared" si="7"/>
        <v>0</v>
      </c>
      <c r="H22" s="120"/>
      <c r="I22" s="120"/>
      <c r="J22" s="120">
        <f t="shared" si="8"/>
        <v>0</v>
      </c>
      <c r="K22" s="120"/>
      <c r="L22" s="120"/>
      <c r="M22" s="120">
        <f t="shared" si="9"/>
        <v>0</v>
      </c>
      <c r="N22" s="120">
        <f t="shared" si="10"/>
        <v>0</v>
      </c>
      <c r="O22" s="120"/>
      <c r="P22" s="120"/>
      <c r="Q22" s="120">
        <f t="shared" si="11"/>
        <v>0</v>
      </c>
      <c r="R22" s="120"/>
      <c r="S22" s="120"/>
      <c r="T22" s="120">
        <f t="shared" si="12"/>
        <v>0</v>
      </c>
      <c r="U22" s="120">
        <f t="shared" si="13"/>
        <v>0</v>
      </c>
      <c r="V22" s="120"/>
      <c r="W22" s="120"/>
      <c r="X22" s="120">
        <f t="shared" si="14"/>
        <v>0</v>
      </c>
      <c r="Y22" s="120"/>
      <c r="Z22" s="120"/>
    </row>
    <row r="23" spans="1:28" s="119" customFormat="1" ht="25.5" x14ac:dyDescent="0.2">
      <c r="A23" s="72">
        <v>2</v>
      </c>
      <c r="B23" s="89" t="s">
        <v>424</v>
      </c>
      <c r="C23" s="70">
        <f t="shared" si="3"/>
        <v>0</v>
      </c>
      <c r="D23" s="70">
        <f t="shared" si="4"/>
        <v>0</v>
      </c>
      <c r="E23" s="70">
        <f t="shared" si="5"/>
        <v>0</v>
      </c>
      <c r="F23" s="70">
        <f t="shared" si="6"/>
        <v>0</v>
      </c>
      <c r="G23" s="70">
        <f t="shared" si="7"/>
        <v>0</v>
      </c>
      <c r="H23" s="70"/>
      <c r="I23" s="70"/>
      <c r="J23" s="70">
        <f t="shared" si="8"/>
        <v>0</v>
      </c>
      <c r="K23" s="70"/>
      <c r="L23" s="70"/>
      <c r="M23" s="70">
        <f t="shared" si="9"/>
        <v>0</v>
      </c>
      <c r="N23" s="70">
        <f t="shared" si="10"/>
        <v>0</v>
      </c>
      <c r="O23" s="70"/>
      <c r="P23" s="70"/>
      <c r="Q23" s="70">
        <f t="shared" si="11"/>
        <v>0</v>
      </c>
      <c r="R23" s="70"/>
      <c r="S23" s="70"/>
      <c r="T23" s="70">
        <f t="shared" si="12"/>
        <v>0</v>
      </c>
      <c r="U23" s="70">
        <f t="shared" si="13"/>
        <v>0</v>
      </c>
      <c r="V23" s="70"/>
      <c r="W23" s="70"/>
      <c r="X23" s="70">
        <f t="shared" si="14"/>
        <v>0</v>
      </c>
      <c r="Y23" s="70"/>
      <c r="Z23" s="70"/>
    </row>
    <row r="24" spans="1:28" s="122" customFormat="1" ht="12.75" x14ac:dyDescent="0.25">
      <c r="A24" s="87" t="s">
        <v>155</v>
      </c>
      <c r="B24" s="165" t="s">
        <v>453</v>
      </c>
      <c r="C24" s="121">
        <f>D24+E24</f>
        <v>0</v>
      </c>
      <c r="D24" s="121">
        <f>G24+N24+U24</f>
        <v>0</v>
      </c>
      <c r="E24" s="121">
        <f>J24+Q24+X24</f>
        <v>0</v>
      </c>
      <c r="F24" s="121">
        <f>G24+J24</f>
        <v>0</v>
      </c>
      <c r="G24" s="121">
        <f>H24+I24</f>
        <v>0</v>
      </c>
      <c r="H24" s="121"/>
      <c r="I24" s="121"/>
      <c r="J24" s="121">
        <f>K24+L24</f>
        <v>0</v>
      </c>
      <c r="K24" s="121"/>
      <c r="L24" s="121"/>
      <c r="M24" s="121">
        <f>N24+Q24</f>
        <v>0</v>
      </c>
      <c r="N24" s="121">
        <f>O24+P24</f>
        <v>0</v>
      </c>
      <c r="O24" s="121"/>
      <c r="P24" s="121"/>
      <c r="Q24" s="121">
        <f>R24+S24</f>
        <v>0</v>
      </c>
      <c r="R24" s="121"/>
      <c r="S24" s="121"/>
      <c r="T24" s="121">
        <f>U24+X24</f>
        <v>0</v>
      </c>
      <c r="U24" s="121">
        <f>V24+W24</f>
        <v>0</v>
      </c>
      <c r="V24" s="121"/>
      <c r="W24" s="121"/>
      <c r="X24" s="121"/>
      <c r="Y24" s="121"/>
      <c r="Z24" s="121"/>
    </row>
    <row r="25" spans="1:28" ht="34.15" customHeight="1" x14ac:dyDescent="0.25">
      <c r="A25" s="345" t="s">
        <v>449</v>
      </c>
      <c r="B25" s="345"/>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row>
    <row r="26" spans="1:28" ht="15" x14ac:dyDescent="0.25">
      <c r="A26" s="123"/>
    </row>
  </sheetData>
  <mergeCells count="21">
    <mergeCell ref="A3:Z3"/>
    <mergeCell ref="A4:Z4"/>
    <mergeCell ref="J7:L7"/>
    <mergeCell ref="M7:M8"/>
    <mergeCell ref="N7:P7"/>
    <mergeCell ref="Q7:S7"/>
    <mergeCell ref="A6:A8"/>
    <mergeCell ref="B6:B8"/>
    <mergeCell ref="C6:C8"/>
    <mergeCell ref="D6:E6"/>
    <mergeCell ref="F6:L6"/>
    <mergeCell ref="M6:S6"/>
    <mergeCell ref="D7:D8"/>
    <mergeCell ref="E7:E8"/>
    <mergeCell ref="F7:F8"/>
    <mergeCell ref="G7:I7"/>
    <mergeCell ref="A25:Z25"/>
    <mergeCell ref="T6:Z6"/>
    <mergeCell ref="T7:T8"/>
    <mergeCell ref="U7:W7"/>
    <mergeCell ref="X7:Z7"/>
  </mergeCells>
  <pageMargins left="0.24" right="0.2" top="0.61" bottom="0.74803149606299213" header="0.31496062992125984" footer="0.31496062992125984"/>
  <pageSetup paperSize="9" scale="7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B174-B5A9-428C-893D-E15CB22BF933}">
  <dimension ref="A1:M16"/>
  <sheetViews>
    <sheetView topLeftCell="A3" workbookViewId="0">
      <selection activeCell="G12" sqref="G12"/>
    </sheetView>
  </sheetViews>
  <sheetFormatPr defaultRowHeight="15" x14ac:dyDescent="0.25"/>
  <cols>
    <col min="1" max="1" width="5" style="39" customWidth="1"/>
    <col min="2" max="2" width="32.28515625" customWidth="1"/>
    <col min="3" max="3" width="8.140625" style="39" customWidth="1"/>
    <col min="4" max="5" width="7.7109375" style="39" customWidth="1"/>
    <col min="6" max="6" width="11.7109375" customWidth="1"/>
    <col min="7" max="8" width="10.28515625" customWidth="1"/>
    <col min="9" max="9" width="11.28515625" customWidth="1"/>
    <col min="10" max="10" width="15.140625" bestFit="1" customWidth="1"/>
    <col min="11" max="11" width="18.7109375" customWidth="1"/>
    <col min="12" max="12" width="10.5703125" bestFit="1" customWidth="1"/>
    <col min="13" max="13" width="9.5703125" bestFit="1" customWidth="1"/>
  </cols>
  <sheetData>
    <row r="1" spans="1:13" ht="16.5" x14ac:dyDescent="0.25">
      <c r="A1" s="61"/>
      <c r="K1" s="8" t="s">
        <v>391</v>
      </c>
    </row>
    <row r="2" spans="1:13" ht="15.75" x14ac:dyDescent="0.25">
      <c r="A2" s="349" t="s">
        <v>489</v>
      </c>
      <c r="B2" s="349"/>
      <c r="C2" s="349"/>
      <c r="D2" s="349"/>
      <c r="E2" s="349"/>
      <c r="F2" s="349"/>
      <c r="G2" s="349"/>
      <c r="H2" s="349"/>
      <c r="I2" s="349"/>
      <c r="J2" s="349"/>
      <c r="K2" s="349"/>
    </row>
    <row r="3" spans="1:13" ht="15.75" x14ac:dyDescent="0.25">
      <c r="A3" s="348" t="s">
        <v>550</v>
      </c>
      <c r="B3" s="348"/>
      <c r="C3" s="348"/>
      <c r="D3" s="348"/>
      <c r="E3" s="348"/>
      <c r="F3" s="348"/>
      <c r="G3" s="348"/>
      <c r="H3" s="348"/>
      <c r="I3" s="348"/>
      <c r="J3" s="348"/>
      <c r="K3" s="348"/>
    </row>
    <row r="4" spans="1:13" x14ac:dyDescent="0.25">
      <c r="K4" s="10" t="s">
        <v>148</v>
      </c>
    </row>
    <row r="5" spans="1:13" ht="35.450000000000003" customHeight="1" x14ac:dyDescent="0.25">
      <c r="A5" s="350" t="s">
        <v>149</v>
      </c>
      <c r="B5" s="350" t="s">
        <v>174</v>
      </c>
      <c r="C5" s="350" t="s">
        <v>413</v>
      </c>
      <c r="D5" s="350" t="s">
        <v>448</v>
      </c>
      <c r="E5" s="350" t="s">
        <v>490</v>
      </c>
      <c r="F5" s="350" t="s">
        <v>491</v>
      </c>
      <c r="G5" s="352" t="s">
        <v>221</v>
      </c>
      <c r="H5" s="353"/>
      <c r="I5" s="353"/>
      <c r="J5" s="353"/>
      <c r="K5" s="350" t="s">
        <v>350</v>
      </c>
    </row>
    <row r="6" spans="1:13" ht="38.25" x14ac:dyDescent="0.25">
      <c r="A6" s="351"/>
      <c r="B6" s="351"/>
      <c r="C6" s="351"/>
      <c r="D6" s="351"/>
      <c r="E6" s="351"/>
      <c r="F6" s="351"/>
      <c r="G6" s="126" t="s">
        <v>410</v>
      </c>
      <c r="H6" s="126" t="s">
        <v>492</v>
      </c>
      <c r="I6" s="126" t="s">
        <v>411</v>
      </c>
      <c r="J6" s="108" t="s">
        <v>412</v>
      </c>
      <c r="K6" s="351"/>
    </row>
    <row r="7" spans="1:13" s="42" customFormat="1" x14ac:dyDescent="0.25">
      <c r="A7" s="66"/>
      <c r="B7" s="66" t="s">
        <v>409</v>
      </c>
      <c r="C7" s="66">
        <f>C8+C9</f>
        <v>2</v>
      </c>
      <c r="D7" s="223"/>
      <c r="E7" s="223"/>
      <c r="F7" s="223">
        <f>F8+F9+F16</f>
        <v>1622.0409999999999</v>
      </c>
      <c r="G7" s="223">
        <f t="shared" ref="G7:J7" si="0">G8+G9+G16</f>
        <v>244.91300000000001</v>
      </c>
      <c r="H7" s="223">
        <f t="shared" si="0"/>
        <v>19.628</v>
      </c>
      <c r="I7" s="223">
        <f t="shared" si="0"/>
        <v>50</v>
      </c>
      <c r="J7" s="223">
        <f t="shared" si="0"/>
        <v>1307.5</v>
      </c>
      <c r="K7" s="67"/>
      <c r="M7" s="189"/>
    </row>
    <row r="8" spans="1:13" x14ac:dyDescent="0.25">
      <c r="A8" s="72">
        <v>1</v>
      </c>
      <c r="B8" s="89" t="s">
        <v>487</v>
      </c>
      <c r="C8" s="80">
        <v>2</v>
      </c>
      <c r="D8" s="298">
        <v>25</v>
      </c>
      <c r="E8" s="298"/>
      <c r="F8" s="146">
        <f>SUM(G8:J8)</f>
        <v>514.54099999999994</v>
      </c>
      <c r="G8" s="236">
        <v>244.91300000000001</v>
      </c>
      <c r="H8" s="236">
        <v>19.628</v>
      </c>
      <c r="I8" s="146">
        <f>D8*C8</f>
        <v>50</v>
      </c>
      <c r="J8" s="221">
        <v>200</v>
      </c>
      <c r="K8" s="109"/>
    </row>
    <row r="9" spans="1:13" x14ac:dyDescent="0.25">
      <c r="A9" s="72">
        <v>2</v>
      </c>
      <c r="B9" s="89" t="s">
        <v>427</v>
      </c>
      <c r="C9" s="80"/>
      <c r="D9" s="298"/>
      <c r="E9" s="298"/>
      <c r="F9" s="221">
        <f>SUM(G9:J9)</f>
        <v>607.5</v>
      </c>
      <c r="G9" s="221"/>
      <c r="H9" s="221"/>
      <c r="I9" s="221">
        <f>D9*C9</f>
        <v>0</v>
      </c>
      <c r="J9" s="229">
        <f>SUM(J10:J15)</f>
        <v>607.5</v>
      </c>
      <c r="K9" s="109"/>
    </row>
    <row r="10" spans="1:13" ht="38.25" x14ac:dyDescent="0.25">
      <c r="A10" s="72"/>
      <c r="B10" s="89" t="s">
        <v>493</v>
      </c>
      <c r="C10" s="107"/>
      <c r="D10" s="298"/>
      <c r="E10" s="298"/>
      <c r="F10" s="221">
        <f t="shared" ref="F10:F16" si="1">SUM(G10:J10)</f>
        <v>277.5</v>
      </c>
      <c r="G10" s="221"/>
      <c r="H10" s="221"/>
      <c r="I10" s="221"/>
      <c r="J10" s="229">
        <f>18.5*15</f>
        <v>277.5</v>
      </c>
      <c r="K10" s="109"/>
    </row>
    <row r="11" spans="1:13" ht="25.5" x14ac:dyDescent="0.25">
      <c r="A11" s="72"/>
      <c r="B11" s="89" t="s">
        <v>494</v>
      </c>
      <c r="C11" s="107"/>
      <c r="D11" s="298"/>
      <c r="E11" s="298"/>
      <c r="F11" s="221">
        <f t="shared" si="1"/>
        <v>100</v>
      </c>
      <c r="G11" s="221"/>
      <c r="H11" s="221"/>
      <c r="I11" s="221"/>
      <c r="J11" s="229">
        <f>2*50</f>
        <v>100</v>
      </c>
      <c r="K11" s="109"/>
    </row>
    <row r="12" spans="1:13" ht="25.5" x14ac:dyDescent="0.25">
      <c r="A12" s="72"/>
      <c r="B12" s="89" t="s">
        <v>495</v>
      </c>
      <c r="C12" s="107"/>
      <c r="D12" s="298"/>
      <c r="E12" s="298"/>
      <c r="F12" s="221">
        <f t="shared" si="1"/>
        <v>0</v>
      </c>
      <c r="G12" s="221"/>
      <c r="H12" s="221"/>
      <c r="I12" s="221"/>
      <c r="J12" s="230">
        <v>0</v>
      </c>
      <c r="K12" s="109"/>
    </row>
    <row r="13" spans="1:13" x14ac:dyDescent="0.25">
      <c r="A13" s="72"/>
      <c r="B13" s="89" t="s">
        <v>496</v>
      </c>
      <c r="C13" s="107"/>
      <c r="D13" s="298"/>
      <c r="E13" s="298"/>
      <c r="F13" s="221">
        <f t="shared" si="1"/>
        <v>30</v>
      </c>
      <c r="G13" s="221"/>
      <c r="H13" s="221"/>
      <c r="I13" s="221"/>
      <c r="J13" s="230">
        <v>30</v>
      </c>
      <c r="K13" s="109"/>
    </row>
    <row r="14" spans="1:13" s="42" customFormat="1" x14ac:dyDescent="0.25">
      <c r="A14" s="65"/>
      <c r="B14" s="89" t="s">
        <v>497</v>
      </c>
      <c r="C14" s="63"/>
      <c r="D14" s="299"/>
      <c r="E14" s="299"/>
      <c r="F14" s="221">
        <f t="shared" si="1"/>
        <v>200</v>
      </c>
      <c r="G14" s="227"/>
      <c r="H14" s="227"/>
      <c r="I14" s="227"/>
      <c r="J14" s="230">
        <v>200</v>
      </c>
      <c r="K14" s="71"/>
    </row>
    <row r="15" spans="1:13" s="42" customFormat="1" ht="25.5" x14ac:dyDescent="0.25">
      <c r="A15" s="65"/>
      <c r="B15" s="89" t="s">
        <v>498</v>
      </c>
      <c r="C15" s="63"/>
      <c r="D15" s="299"/>
      <c r="E15" s="299"/>
      <c r="F15" s="221">
        <f t="shared" si="1"/>
        <v>0</v>
      </c>
      <c r="G15" s="227"/>
      <c r="H15" s="227"/>
      <c r="I15" s="227"/>
      <c r="J15" s="230">
        <v>0</v>
      </c>
      <c r="K15" s="71"/>
    </row>
    <row r="16" spans="1:13" ht="63.75" x14ac:dyDescent="0.25">
      <c r="A16" s="218">
        <v>3</v>
      </c>
      <c r="B16" s="89" t="s">
        <v>499</v>
      </c>
      <c r="C16" s="218"/>
      <c r="D16" s="300"/>
      <c r="E16" s="300"/>
      <c r="F16" s="225">
        <f t="shared" si="1"/>
        <v>500</v>
      </c>
      <c r="G16" s="231"/>
      <c r="H16" s="231"/>
      <c r="I16" s="231"/>
      <c r="J16" s="231">
        <v>500</v>
      </c>
      <c r="K16" s="219"/>
      <c r="L16" s="35"/>
    </row>
  </sheetData>
  <mergeCells count="10">
    <mergeCell ref="A2:K2"/>
    <mergeCell ref="A3:K3"/>
    <mergeCell ref="A5:A6"/>
    <mergeCell ref="B5:B6"/>
    <mergeCell ref="C5:C6"/>
    <mergeCell ref="D5:D6"/>
    <mergeCell ref="E5:E6"/>
    <mergeCell ref="F5:F6"/>
    <mergeCell ref="G5:J5"/>
    <mergeCell ref="K5:K6"/>
  </mergeCells>
  <pageMargins left="0.56999999999999995" right="0.17" top="0.59"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19</vt:i4>
      </vt:variant>
    </vt:vector>
  </HeadingPairs>
  <TitlesOfParts>
    <vt:vector size="36" baseType="lpstr">
      <vt:lpstr>ten bieu mau theo ND 31</vt:lpstr>
      <vt:lpstr>mau 30</vt:lpstr>
      <vt:lpstr>mau 32</vt:lpstr>
      <vt:lpstr>M34</vt:lpstr>
      <vt:lpstr>M35</vt:lpstr>
      <vt:lpstr>mau 36 xa</vt:lpstr>
      <vt:lpstr>M37</vt:lpstr>
      <vt:lpstr>mau 38 xa</vt:lpstr>
      <vt:lpstr>SN KT</vt:lpstr>
      <vt:lpstr>GD ĐT</vt:lpstr>
      <vt:lpstr>Y TE</vt:lpstr>
      <vt:lpstr>VH TT</vt:lpstr>
      <vt:lpstr>QLNN</vt:lpstr>
      <vt:lpstr>ĐBXH</vt:lpstr>
      <vt:lpstr>ANQP</vt:lpstr>
      <vt:lpstr>Sheet1</vt:lpstr>
      <vt:lpstr>mau 46 xa</vt:lpstr>
      <vt:lpstr>'ten bieu mau theo ND 31'!chuong_phuluc_1</vt:lpstr>
      <vt:lpstr>'ten bieu mau theo ND 31'!chuong_phuluc_1_name</vt:lpstr>
      <vt:lpstr>'mau 30'!chuong_phuluc_30</vt:lpstr>
      <vt:lpstr>'mau 30'!chuong_phuluc_30_name</vt:lpstr>
      <vt:lpstr>'M34'!chuong_phuluc_33</vt:lpstr>
      <vt:lpstr>'mau 36 xa'!chuong_phuluc_36</vt:lpstr>
      <vt:lpstr>'mau 36 xa'!chuong_phuluc_36_name</vt:lpstr>
      <vt:lpstr>'M37'!chuong_phuluc_37</vt:lpstr>
      <vt:lpstr>'M37'!chuong_phuluc_37_name</vt:lpstr>
      <vt:lpstr>'mau 38 xa'!chuong_phuluc_38</vt:lpstr>
      <vt:lpstr>'mau 38 xa'!chuong_phuluc_38_name</vt:lpstr>
      <vt:lpstr>'mau 46 xa'!chuong_phuluc_46</vt:lpstr>
      <vt:lpstr>'mau 46 xa'!chuong_phuluc_46_name</vt:lpstr>
      <vt:lpstr>'M37'!Print_Area</vt:lpstr>
      <vt:lpstr>'mau 38 xa'!Print_Area</vt:lpstr>
      <vt:lpstr>QLNN!Print_Area</vt:lpstr>
      <vt:lpstr>'M34'!Print_Titles</vt:lpstr>
      <vt:lpstr>'M35'!Print_Titles</vt:lpstr>
      <vt:lpstr>'M37'!Print_Titles</vt:lpstr>
    </vt:vector>
  </TitlesOfParts>
  <Company>minhtuan6990@gmail.com / 01686898975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2025-12-22T06:52:25Z</cp:lastPrinted>
  <dcterms:created xsi:type="dcterms:W3CDTF">2018-11-23T01:58:43Z</dcterms:created>
  <dcterms:modified xsi:type="dcterms:W3CDTF">2026-01-07T09:47:30Z</dcterms:modified>
</cp:coreProperties>
</file>